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1220" activeTab="0"/>
  </bookViews>
  <sheets>
    <sheet name="Лист1" sheetId="1" r:id="rId1"/>
  </sheets>
  <definedNames>
    <definedName name="_xlnm.Print_Titles" localSheetId="0">'Лист1'!$2:$2</definedName>
    <definedName name="_xlnm.Print_Area" localSheetId="0">'Лист1'!$A$1:$H$103</definedName>
  </definedNames>
  <calcPr fullCalcOnLoad="1"/>
</workbook>
</file>

<file path=xl/sharedStrings.xml><?xml version="1.0" encoding="utf-8"?>
<sst xmlns="http://schemas.openxmlformats.org/spreadsheetml/2006/main" count="168" uniqueCount="155">
  <si>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</si>
  <si>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</si>
  <si>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</si>
  <si>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</si>
  <si>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</si>
  <si>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</si>
  <si>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</si>
  <si>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</si>
  <si>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</si>
  <si>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</si>
  <si>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</si>
  <si>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</si>
  <si>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</si>
  <si>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</si>
  <si>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</si>
  <si>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</si>
  <si>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</si>
  <si>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</si>
  <si>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</si>
  <si>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</si>
  <si>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</si>
  <si>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</si>
  <si>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</si>
  <si>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</si>
  <si>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</si>
  <si>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</si>
  <si>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</si>
  <si>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</si>
  <si>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</si>
  <si>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</si>
  <si>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</si>
  <si>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</si>
  <si>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</si>
  <si>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</si>
  <si>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</si>
  <si>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</si>
  <si>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</si>
  <si>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</si>
  <si>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</si>
  <si>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</si>
  <si>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</si>
  <si>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</si>
  <si>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</si>
  <si>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</si>
  <si>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</si>
  <si>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</si>
  <si>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</si>
  <si>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</si>
  <si>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</si>
  <si>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</si>
  <si>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0111</t>
  </si>
  <si>
    <t>0409</t>
  </si>
  <si>
    <t>0113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</si>
  <si>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</si>
  <si>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</si>
  <si>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</si>
  <si>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</si>
  <si>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1300</t>
  </si>
  <si>
    <t>1301</t>
  </si>
  <si>
    <t>ПРОФИЦИТ БЮДЖЕТА (со знаком "плюс") ДЕФИЦИТ БЮДЖЕТА (со знаком "минус")</t>
  </si>
  <si>
    <t>0501</t>
  </si>
  <si>
    <t>Жилищное хозяйство</t>
  </si>
  <si>
    <t>Другие вопросы в области физкультуры и спорта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</si>
  <si>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</si>
  <si>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</si>
  <si>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</si>
  <si>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</si>
  <si>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</si>
  <si>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0200</t>
  </si>
  <si>
    <t>0204</t>
  </si>
  <si>
    <t>Мобилизационная подготовка экономики</t>
  </si>
  <si>
    <t>Национальная оборона</t>
  </si>
  <si>
    <t>Другие вопросы в области жилищно-коммунального хозяйства</t>
  </si>
  <si>
    <t>0102</t>
  </si>
  <si>
    <t>0203</t>
  </si>
  <si>
    <t>0503</t>
  </si>
  <si>
    <t>1102</t>
  </si>
  <si>
    <t>Функционирование высшего должностного лица субъекта Российской Федерации и муниципального образования</t>
  </si>
  <si>
    <t>Мобилизационная и вневойсковая подготовка</t>
  </si>
  <si>
    <t>Благоустройство</t>
  </si>
  <si>
    <t>Массовый спорт</t>
  </si>
  <si>
    <t xml:space="preserve">НАЛОГОВЫЕ И НЕНАЛОГОВЫЕ ДОХОДЫ         </t>
  </si>
  <si>
    <t>НАЛОГИ НА ПРИБЫЛЬ, ДОХОДЫ</t>
  </si>
  <si>
    <t>Налог на доходы физических лиц</t>
  </si>
  <si>
    <t>НАЛОГИ НА ТОВАРЫ, РЕАЛИЗУЕМЫЕ НА ТЕРРИТОРИИ РФ</t>
  </si>
  <si>
    <t>Акцизы по подакцизным товарам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</si>
  <si>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</si>
  <si>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</si>
  <si>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</si>
  <si>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 с применением патентной системы</t>
  </si>
  <si>
    <t>НАЛОГИ НА ИМУЩЕСТВО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</si>
  <si>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</si>
  <si>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</si>
  <si>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</si>
  <si>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</si>
  <si>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</si>
  <si>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</si>
  <si>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</si>
  <si>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</si>
  <si>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</si>
  <si>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</si>
  <si>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</si>
  <si>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</si>
  <si>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</si>
  <si>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</si>
  <si>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</si>
  <si>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</si>
  <si>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ДОХОДЫ, НЕВЫЯСНЕННЫЕ ПОСТУПЛЕНИЯ</t>
  </si>
  <si>
    <t>БЕЗВОЗМЕЗДНЫЕ ПОСТУПЛЕНИЯ</t>
  </si>
  <si>
    <t>БЕЗВОЗМЕЗДНЫЕ ПОСТУПЛЕНИЯ ОТ ДРУГИХ БЮДЖЕТОВ</t>
  </si>
  <si>
    <t>ВСЕГО ДОХОДОВ</t>
  </si>
  <si>
    <t>Дорожное хозяйство (дорожные фонды)</t>
  </si>
  <si>
    <t xml:space="preserve">Молодежная политика </t>
  </si>
  <si>
    <t>0405</t>
  </si>
  <si>
    <t>0703</t>
  </si>
  <si>
    <t>Дополнительное образование детей</t>
  </si>
  <si>
    <t>НАЛОГОВЫЕ ДОХОДЫ</t>
  </si>
  <si>
    <t>НЕНАЛОГОВЫЕ ДОХОДЫ</t>
  </si>
  <si>
    <t xml:space="preserve">Доходы от компенсации затрат государства </t>
  </si>
  <si>
    <t>Сельское хозяйство и рыболовство</t>
  </si>
  <si>
    <t>0105</t>
  </si>
  <si>
    <t>Судебная система</t>
  </si>
  <si>
    <t>-</t>
  </si>
  <si>
    <t xml:space="preserve">Налог на имущество физических лиц </t>
  </si>
  <si>
    <t>Налог на игорный бизнес</t>
  </si>
  <si>
    <t>Гос. пошлина за установку рекламных конструкций</t>
  </si>
  <si>
    <t>Дотации</t>
  </si>
  <si>
    <t>Субсидии</t>
  </si>
  <si>
    <t>Субвенции</t>
  </si>
  <si>
    <t>ДОХОДЫ ОТ ВОЗВРАТА ОСТАТКОВ СУБСИДИЙ ПРОШЛЫХ ЛЕТ</t>
  </si>
  <si>
    <t>ВОЗВРАТ СУБВЕНЦИЙ, СУБСИДИЙ, ИНЫХ МЕЖБЮДЖЕТНЫХ ТРАНСФЕРТОВ</t>
  </si>
  <si>
    <t>Земельный налог с огранизаций</t>
  </si>
  <si>
    <t>Земельный налог с физических лиц</t>
  </si>
  <si>
    <t>Обеспечение проведения выборов и референдумов</t>
  </si>
  <si>
    <t>0107</t>
  </si>
  <si>
    <t>ЗЕМЕЛЬНЫЙ НАЛОГ,в т.ч.: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</si>
  <si>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</si>
  <si>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</si>
  <si>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</si>
  <si>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</si>
  <si>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</si>
  <si>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Налог, взимаемый в связи с применением упрощенной системы налогообложения</t>
  </si>
  <si>
    <t>Уточненный план на 2022 год</t>
  </si>
  <si>
    <t>отклонение (факт 2022-2021)</t>
  </si>
  <si>
    <t>Процент роста исполнения 2022 к 2021 году</t>
  </si>
  <si>
    <t>Прочие безвозмездные поступления</t>
  </si>
  <si>
    <t>Отчет об исполнении консолидированного бюджета  Гагаринского района Смоленской области за 1 полугодие 2022 года</t>
  </si>
  <si>
    <t>Исполнено за 1 полугодие 2022 года</t>
  </si>
  <si>
    <t>% исполнения за 1 полугодие 2022</t>
  </si>
  <si>
    <t>Исполнено за 1 полугодие 2021 года</t>
  </si>
  <si>
    <t>Доходы от продажи  земельных участков, государственная собственность на  которые не разграничена</t>
  </si>
  <si>
    <t>Доходы от продажи  земельных участков, государственная собственность на  которые  разграничена</t>
  </si>
  <si>
    <t>Плата за размещение нестационарного торгового объекта</t>
  </si>
  <si>
    <t>Доходы от продажи  имущества</t>
  </si>
  <si>
    <t>Иные межбюджетные трансферты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</si>
</sst>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&quot;р.&quot;"/>
    <numFmt numFmtId="181" formatCode="#,##0.000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>
      <alignment horizontal="left" vertical="top" wrapText="1"/>
      <protection/>
    </xf>
    <xf numFmtId="4" fontId="32" fillId="19" borderId="1">
      <alignment horizontal="right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8" fontId="48" fillId="33" borderId="11" xfId="0" applyNumberFormat="1" applyFont="1" applyFill="1" applyBorder="1" applyAlignment="1">
      <alignment horizontal="center" vertical="center" wrapText="1"/>
    </xf>
    <xf numFmtId="178" fontId="48" fillId="34" borderId="12" xfId="0" applyNumberFormat="1" applyFont="1" applyFill="1" applyBorder="1" applyAlignment="1">
      <alignment vertical="top"/>
    </xf>
    <xf numFmtId="178" fontId="48" fillId="34" borderId="12" xfId="0" applyNumberFormat="1" applyFont="1" applyFill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top" wrapText="1"/>
    </xf>
    <xf numFmtId="178" fontId="2" fillId="0" borderId="13" xfId="0" applyNumberFormat="1" applyFont="1" applyBorder="1" applyAlignment="1">
      <alignment horizontal="center" vertical="top" wrapText="1"/>
    </xf>
    <xf numFmtId="178" fontId="48" fillId="0" borderId="0" xfId="0" applyNumberFormat="1" applyFont="1" applyAlignment="1">
      <alignment/>
    </xf>
    <xf numFmtId="3" fontId="49" fillId="34" borderId="11" xfId="0" applyNumberFormat="1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178" fontId="48" fillId="0" borderId="0" xfId="0" applyNumberFormat="1" applyFont="1" applyAlignment="1">
      <alignment vertical="center" wrapText="1"/>
    </xf>
    <xf numFmtId="3" fontId="48" fillId="0" borderId="0" xfId="0" applyNumberFormat="1" applyFont="1" applyAlignment="1">
      <alignment horizontal="right" vertical="top" wrapText="1"/>
    </xf>
    <xf numFmtId="178" fontId="48" fillId="0" borderId="0" xfId="0" applyNumberFormat="1" applyFont="1" applyAlignment="1">
      <alignment horizontal="right" vertical="top" wrapText="1"/>
    </xf>
    <xf numFmtId="178" fontId="48" fillId="0" borderId="0" xfId="0" applyNumberFormat="1" applyFont="1" applyAlignment="1">
      <alignment vertical="top"/>
    </xf>
    <xf numFmtId="3" fontId="48" fillId="0" borderId="0" xfId="0" applyNumberFormat="1" applyFont="1" applyAlignment="1">
      <alignment vertical="top"/>
    </xf>
    <xf numFmtId="3" fontId="48" fillId="0" borderId="0" xfId="0" applyNumberFormat="1" applyFont="1" applyAlignment="1">
      <alignment/>
    </xf>
    <xf numFmtId="178" fontId="4" fillId="35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2" fillId="36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right" vertical="top" wrapText="1"/>
    </xf>
    <xf numFmtId="178" fontId="2" fillId="34" borderId="12" xfId="0" applyNumberFormat="1" applyFont="1" applyFill="1" applyBorder="1" applyAlignment="1">
      <alignment horizontal="center" vertical="top" wrapText="1"/>
    </xf>
    <xf numFmtId="3" fontId="4" fillId="34" borderId="12" xfId="0" applyNumberFormat="1" applyFont="1" applyFill="1" applyBorder="1" applyAlignment="1">
      <alignment vertical="top"/>
    </xf>
    <xf numFmtId="178" fontId="4" fillId="34" borderId="12" xfId="0" applyNumberFormat="1" applyFont="1" applyFill="1" applyBorder="1" applyAlignment="1">
      <alignment vertical="top"/>
    </xf>
    <xf numFmtId="178" fontId="2" fillId="36" borderId="11" xfId="0" applyNumberFormat="1" applyFont="1" applyFill="1" applyBorder="1" applyAlignment="1">
      <alignment vertical="center" wrapText="1"/>
    </xf>
    <xf numFmtId="3" fontId="2" fillId="36" borderId="11" xfId="0" applyNumberFormat="1" applyFont="1" applyFill="1" applyBorder="1" applyAlignment="1">
      <alignment horizontal="center" vertical="center" wrapText="1"/>
    </xf>
    <xf numFmtId="178" fontId="4" fillId="35" borderId="11" xfId="0" applyNumberFormat="1" applyFont="1" applyFill="1" applyBorder="1" applyAlignment="1">
      <alignment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vertical="center" wrapText="1"/>
    </xf>
    <xf numFmtId="178" fontId="4" fillId="33" borderId="11" xfId="0" applyNumberFormat="1" applyFont="1" applyFill="1" applyBorder="1" applyAlignment="1">
      <alignment vertical="center" wrapText="1"/>
    </xf>
    <xf numFmtId="178" fontId="3" fillId="13" borderId="11" xfId="0" applyNumberFormat="1" applyFont="1" applyFill="1" applyBorder="1" applyAlignment="1">
      <alignment vertical="center" wrapText="1"/>
    </xf>
    <xf numFmtId="178" fontId="2" fillId="4" borderId="11" xfId="0" applyNumberFormat="1" applyFont="1" applyFill="1" applyBorder="1" applyAlignment="1">
      <alignment vertical="top" wrapText="1"/>
    </xf>
    <xf numFmtId="178" fontId="5" fillId="0" borderId="11" xfId="0" applyNumberFormat="1" applyFont="1" applyFill="1" applyBorder="1" applyAlignment="1">
      <alignment vertical="top" wrapText="1"/>
    </xf>
    <xf numFmtId="178" fontId="4" fillId="0" borderId="1" xfId="34" applyNumberFormat="1" applyFont="1" applyFill="1" applyAlignment="1" applyProtection="1">
      <alignment vertical="top" shrinkToFit="1"/>
      <protection/>
    </xf>
    <xf numFmtId="178" fontId="4" fillId="0" borderId="11" xfId="0" applyNumberFormat="1" applyFont="1" applyFill="1" applyBorder="1" applyAlignment="1">
      <alignment vertical="top" wrapText="1"/>
    </xf>
    <xf numFmtId="178" fontId="4" fillId="0" borderId="14" xfId="34" applyNumberFormat="1" applyFont="1" applyFill="1" applyBorder="1" applyAlignment="1" applyProtection="1">
      <alignment vertical="top" shrinkToFit="1"/>
      <protection/>
    </xf>
    <xf numFmtId="178" fontId="2" fillId="37" borderId="11" xfId="0" applyNumberFormat="1" applyFont="1" applyFill="1" applyBorder="1" applyAlignment="1">
      <alignment vertical="top" wrapText="1"/>
    </xf>
    <xf numFmtId="178" fontId="2" fillId="13" borderId="11" xfId="0" applyNumberFormat="1" applyFont="1" applyFill="1" applyBorder="1" applyAlignment="1">
      <alignment vertical="top" wrapText="1"/>
    </xf>
    <xf numFmtId="178" fontId="3" fillId="38" borderId="11" xfId="0" applyNumberFormat="1" applyFont="1" applyFill="1" applyBorder="1" applyAlignment="1">
      <alignment vertical="top" wrapText="1"/>
    </xf>
    <xf numFmtId="178" fontId="3" fillId="38" borderId="11" xfId="0" applyNumberFormat="1" applyFont="1" applyFill="1" applyBorder="1" applyAlignment="1">
      <alignment horizontal="center" vertical="top" wrapText="1"/>
    </xf>
    <xf numFmtId="178" fontId="2" fillId="13" borderId="11" xfId="0" applyNumberFormat="1" applyFont="1" applyFill="1" applyBorder="1" applyAlignment="1">
      <alignment vertical="center" wrapText="1"/>
    </xf>
    <xf numFmtId="3" fontId="2" fillId="13" borderId="1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0" fontId="4" fillId="0" borderId="1" xfId="33" applyNumberFormat="1" applyFont="1" applyAlignment="1" applyProtection="1">
      <alignment horizontal="left" vertical="top" wrapText="1"/>
      <protection/>
    </xf>
    <xf numFmtId="3" fontId="2" fillId="37" borderId="11" xfId="0" applyNumberFormat="1" applyFont="1" applyFill="1" applyBorder="1" applyAlignment="1">
      <alignment horizontal="center" vertical="top" wrapText="1"/>
    </xf>
    <xf numFmtId="3" fontId="2" fillId="13" borderId="11" xfId="0" applyNumberFormat="1" applyFont="1" applyFill="1" applyBorder="1" applyAlignment="1">
      <alignment horizontal="center" vertical="top" wrapText="1"/>
    </xf>
    <xf numFmtId="178" fontId="2" fillId="38" borderId="11" xfId="0" applyNumberFormat="1" applyFont="1" applyFill="1" applyBorder="1" applyAlignment="1">
      <alignment vertical="top" wrapText="1"/>
    </xf>
    <xf numFmtId="3" fontId="2" fillId="38" borderId="11" xfId="0" applyNumberFormat="1" applyFont="1" applyFill="1" applyBorder="1" applyAlignment="1">
      <alignment horizontal="center" vertical="top" wrapText="1"/>
    </xf>
    <xf numFmtId="178" fontId="2" fillId="0" borderId="11" xfId="0" applyNumberFormat="1" applyFont="1" applyFill="1" applyBorder="1" applyAlignment="1">
      <alignment vertical="top" wrapText="1"/>
    </xf>
    <xf numFmtId="178" fontId="2" fillId="0" borderId="1" xfId="34" applyNumberFormat="1" applyFont="1" applyFill="1" applyAlignment="1" applyProtection="1">
      <alignment vertical="top" shrinkToFit="1"/>
      <protection/>
    </xf>
    <xf numFmtId="178" fontId="49" fillId="0" borderId="0" xfId="0" applyNumberFormat="1" applyFont="1" applyAlignment="1">
      <alignment/>
    </xf>
    <xf numFmtId="178" fontId="4" fillId="39" borderId="11" xfId="0" applyNumberFormat="1" applyFont="1" applyFill="1" applyBorder="1" applyAlignment="1">
      <alignment vertical="top" wrapText="1"/>
    </xf>
    <xf numFmtId="3" fontId="5" fillId="39" borderId="11" xfId="0" applyNumberFormat="1" applyFont="1" applyFill="1" applyBorder="1" applyAlignment="1">
      <alignment horizontal="center" vertical="top" wrapText="1"/>
    </xf>
    <xf numFmtId="178" fontId="5" fillId="39" borderId="1" xfId="34" applyNumberFormat="1" applyFont="1" applyFill="1" applyAlignment="1" applyProtection="1">
      <alignment vertical="top" shrinkToFit="1"/>
      <protection/>
    </xf>
    <xf numFmtId="178" fontId="3" fillId="13" borderId="11" xfId="0" applyNumberFormat="1" applyFont="1" applyFill="1" applyBorder="1" applyAlignment="1">
      <alignment horizontal="center" vertical="center" wrapText="1"/>
    </xf>
    <xf numFmtId="178" fontId="2" fillId="4" borderId="11" xfId="0" applyNumberFormat="1" applyFont="1" applyFill="1" applyBorder="1" applyAlignment="1">
      <alignment horizontal="center" vertical="top" wrapText="1"/>
    </xf>
    <xf numFmtId="178" fontId="2" fillId="4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2" fillId="0" borderId="11" xfId="0" applyNumberFormat="1" applyFont="1" applyFill="1" applyBorder="1" applyAlignment="1">
      <alignment horizontal="center" vertical="top" wrapText="1"/>
    </xf>
    <xf numFmtId="178" fontId="4" fillId="0" borderId="1" xfId="34" applyNumberFormat="1" applyFont="1" applyFill="1" applyAlignment="1" applyProtection="1">
      <alignment horizontal="center" vertical="top" shrinkToFit="1"/>
      <protection/>
    </xf>
    <xf numFmtId="178" fontId="4" fillId="0" borderId="11" xfId="0" applyNumberFormat="1" applyFont="1" applyFill="1" applyBorder="1" applyAlignment="1">
      <alignment horizontal="center" vertical="top" wrapText="1"/>
    </xf>
    <xf numFmtId="178" fontId="4" fillId="0" borderId="0" xfId="0" applyNumberFormat="1" applyFont="1" applyFill="1" applyBorder="1" applyAlignment="1">
      <alignment horizontal="center" vertical="top" wrapText="1"/>
    </xf>
    <xf numFmtId="178" fontId="5" fillId="0" borderId="11" xfId="0" applyNumberFormat="1" applyFont="1" applyFill="1" applyBorder="1" applyAlignment="1">
      <alignment horizontal="center" vertical="top" wrapText="1"/>
    </xf>
    <xf numFmtId="178" fontId="4" fillId="0" borderId="14" xfId="34" applyNumberFormat="1" applyFont="1" applyFill="1" applyBorder="1" applyAlignment="1" applyProtection="1">
      <alignment horizontal="center" vertical="top" shrinkToFit="1"/>
      <protection/>
    </xf>
    <xf numFmtId="178" fontId="2" fillId="37" borderId="11" xfId="0" applyNumberFormat="1" applyFont="1" applyFill="1" applyBorder="1" applyAlignment="1">
      <alignment horizontal="center" vertical="top" wrapText="1"/>
    </xf>
    <xf numFmtId="178" fontId="6" fillId="6" borderId="11" xfId="0" applyNumberFormat="1" applyFont="1" applyFill="1" applyBorder="1" applyAlignment="1">
      <alignment horizontal="center" vertical="top" wrapText="1"/>
    </xf>
    <xf numFmtId="178" fontId="2" fillId="6" borderId="11" xfId="0" applyNumberFormat="1" applyFont="1" applyFill="1" applyBorder="1" applyAlignment="1">
      <alignment horizontal="center" vertical="top" wrapText="1"/>
    </xf>
    <xf numFmtId="178" fontId="2" fillId="0" borderId="1" xfId="34" applyNumberFormat="1" applyFont="1" applyFill="1" applyAlignment="1" applyProtection="1">
      <alignment horizontal="center" vertical="top" shrinkToFit="1"/>
      <protection/>
    </xf>
    <xf numFmtId="178" fontId="2" fillId="13" borderId="11" xfId="0" applyNumberFormat="1" applyFont="1" applyFill="1" applyBorder="1" applyAlignment="1">
      <alignment horizontal="center" vertical="top" wrapText="1"/>
    </xf>
    <xf numFmtId="178" fontId="5" fillId="39" borderId="1" xfId="34" applyNumberFormat="1" applyFont="1" applyFill="1" applyAlignment="1" applyProtection="1">
      <alignment horizontal="center" vertical="top" shrinkToFit="1"/>
      <protection/>
    </xf>
    <xf numFmtId="178" fontId="5" fillId="39" borderId="11" xfId="0" applyNumberFormat="1" applyFont="1" applyFill="1" applyBorder="1" applyAlignment="1">
      <alignment horizontal="center" vertical="top" wrapText="1"/>
    </xf>
    <xf numFmtId="178" fontId="4" fillId="39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178" fontId="3" fillId="35" borderId="15" xfId="0" applyNumberFormat="1" applyFont="1" applyFill="1" applyBorder="1" applyAlignment="1">
      <alignment horizontal="center" vertical="center" wrapText="1"/>
    </xf>
    <xf numFmtId="178" fontId="48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BreakPreview" zoomScaleSheetLayoutView="100" zoomScalePageLayoutView="0" workbookViewId="0" topLeftCell="A1">
      <pane xSplit="2" ySplit="2" topLeftCell="C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07" sqref="F107"/>
    </sheetView>
  </sheetViews>
  <sheetFormatPr defaultColWidth="9.00390625" defaultRowHeight="12.75"/>
  <cols>
    <col min="1" max="1" width="44.875" style="7" customWidth="1"/>
    <col min="2" max="2" width="14.25390625" style="15" customWidth="1"/>
    <col min="3" max="3" width="13.00390625" style="7" customWidth="1"/>
    <col min="4" max="4" width="11.25390625" style="7" customWidth="1"/>
    <col min="5" max="6" width="11.75390625" style="7" customWidth="1"/>
    <col min="7" max="7" width="10.875" style="7" customWidth="1"/>
    <col min="8" max="8" width="13.125" style="7" customWidth="1"/>
    <col min="9" max="16384" width="9.125" style="7" customWidth="1"/>
  </cols>
  <sheetData>
    <row r="1" spans="1:8" ht="36" customHeight="1">
      <c r="A1" s="87" t="s">
        <v>146</v>
      </c>
      <c r="B1" s="87"/>
      <c r="C1" s="87"/>
      <c r="D1" s="87"/>
      <c r="E1" s="87"/>
      <c r="F1" s="87"/>
      <c r="G1" s="87"/>
      <c r="H1" s="87"/>
    </row>
    <row r="2" spans="1:8" ht="63.75">
      <c r="A2" s="4" t="s">
        <v>0</v>
      </c>
      <c r="B2" s="5" t="s">
        <v>1</v>
      </c>
      <c r="C2" s="6" t="s">
        <v>142</v>
      </c>
      <c r="D2" s="6" t="s">
        <v>147</v>
      </c>
      <c r="E2" s="6" t="s">
        <v>148</v>
      </c>
      <c r="F2" s="6" t="s">
        <v>149</v>
      </c>
      <c r="G2" s="6" t="s">
        <v>143</v>
      </c>
      <c r="H2" s="6" t="s">
        <v>144</v>
      </c>
    </row>
    <row r="3" spans="1:8" ht="14.25">
      <c r="A3" s="48" t="s">
        <v>81</v>
      </c>
      <c r="B3" s="49">
        <v>10000</v>
      </c>
      <c r="C3" s="38">
        <f>C4+C28</f>
        <v>446241</v>
      </c>
      <c r="D3" s="68">
        <f>D4+D28</f>
        <v>203803.1</v>
      </c>
      <c r="E3" s="68">
        <f aca="true" t="shared" si="0" ref="E3:E53">D3/C3*100</f>
        <v>45.67108356246961</v>
      </c>
      <c r="F3" s="68">
        <f>F4+F28</f>
        <v>182817.39999999997</v>
      </c>
      <c r="G3" s="68">
        <f aca="true" t="shared" si="1" ref="G3:G8">D3-F3</f>
        <v>20985.70000000004</v>
      </c>
      <c r="H3" s="68">
        <f>D3/F3*100</f>
        <v>111.47904958718374</v>
      </c>
    </row>
    <row r="4" spans="1:8" ht="12.75">
      <c r="A4" s="39" t="s">
        <v>116</v>
      </c>
      <c r="B4" s="50"/>
      <c r="C4" s="39">
        <f>C5+C7+C9+C14+C20+C22+C25</f>
        <v>423954.4</v>
      </c>
      <c r="D4" s="69">
        <f>D5+D7+D9+D14+D20+D22+D25</f>
        <v>184636.4</v>
      </c>
      <c r="E4" s="69">
        <f t="shared" si="0"/>
        <v>43.55100454199791</v>
      </c>
      <c r="F4" s="69">
        <f>F5+F7+F9+F14+F20+F22+F25</f>
        <v>167879.09999999998</v>
      </c>
      <c r="G4" s="69">
        <f t="shared" si="1"/>
        <v>16757.300000000017</v>
      </c>
      <c r="H4" s="70">
        <f aca="true" t="shared" si="2" ref="H4:H53">D4/F4*100</f>
        <v>109.98176664039778</v>
      </c>
    </row>
    <row r="5" spans="1:8" ht="13.5">
      <c r="A5" s="51" t="s">
        <v>82</v>
      </c>
      <c r="B5" s="52">
        <v>10100</v>
      </c>
      <c r="C5" s="51">
        <f>C6</f>
        <v>316139.2</v>
      </c>
      <c r="D5" s="71">
        <f>D6</f>
        <v>150930.9</v>
      </c>
      <c r="E5" s="71">
        <f t="shared" si="0"/>
        <v>47.74191242338818</v>
      </c>
      <c r="F5" s="71">
        <f>F6</f>
        <v>126745.1</v>
      </c>
      <c r="G5" s="72">
        <f t="shared" si="1"/>
        <v>24185.79999999999</v>
      </c>
      <c r="H5" s="72">
        <f t="shared" si="2"/>
        <v>119.0822367097426</v>
      </c>
    </row>
    <row r="6" spans="1:8" ht="12.75">
      <c r="A6" s="42" t="s">
        <v>83</v>
      </c>
      <c r="B6" s="53">
        <v>10102</v>
      </c>
      <c r="C6" s="41">
        <v>316139.2</v>
      </c>
      <c r="D6" s="73">
        <v>150930.9</v>
      </c>
      <c r="E6" s="74">
        <f t="shared" si="0"/>
        <v>47.74191242338818</v>
      </c>
      <c r="F6" s="73">
        <v>126745.1</v>
      </c>
      <c r="G6" s="74">
        <f t="shared" si="1"/>
        <v>24185.79999999999</v>
      </c>
      <c r="H6" s="74">
        <f t="shared" si="2"/>
        <v>119.0822367097426</v>
      </c>
    </row>
    <row r="7" spans="1:8" ht="27">
      <c r="A7" s="51" t="s">
        <v>84</v>
      </c>
      <c r="B7" s="54">
        <v>10300</v>
      </c>
      <c r="C7" s="62">
        <f>C8</f>
        <v>19926</v>
      </c>
      <c r="D7" s="72">
        <f>D8</f>
        <v>10791.3</v>
      </c>
      <c r="E7" s="72">
        <f t="shared" si="0"/>
        <v>54.156880457693454</v>
      </c>
      <c r="F7" s="72">
        <f>F8</f>
        <v>9082</v>
      </c>
      <c r="G7" s="72">
        <f t="shared" si="1"/>
        <v>1709.2999999999993</v>
      </c>
      <c r="H7" s="72">
        <f t="shared" si="2"/>
        <v>118.82074432944285</v>
      </c>
    </row>
    <row r="8" spans="1:8" ht="12.75">
      <c r="A8" s="42" t="s">
        <v>85</v>
      </c>
      <c r="B8" s="53">
        <v>10302</v>
      </c>
      <c r="C8" s="41">
        <v>19926</v>
      </c>
      <c r="D8" s="73">
        <v>10791.3</v>
      </c>
      <c r="E8" s="74">
        <f t="shared" si="0"/>
        <v>54.156880457693454</v>
      </c>
      <c r="F8" s="73">
        <v>9082</v>
      </c>
      <c r="G8" s="74">
        <f t="shared" si="1"/>
        <v>1709.2999999999993</v>
      </c>
      <c r="H8" s="74">
        <f t="shared" si="2"/>
        <v>118.82074432944285</v>
      </c>
    </row>
    <row r="9" spans="1:8" ht="13.5">
      <c r="A9" s="51" t="s">
        <v>86</v>
      </c>
      <c r="B9" s="52">
        <v>10500</v>
      </c>
      <c r="C9" s="51">
        <f>C11+C12+C13+C10</f>
        <v>18114.7</v>
      </c>
      <c r="D9" s="71">
        <f>D11+D12+D13+D10</f>
        <v>11681.7</v>
      </c>
      <c r="E9" s="71">
        <f t="shared" si="0"/>
        <v>64.48740525650439</v>
      </c>
      <c r="F9" s="71">
        <f>F11+F12+F13+F10</f>
        <v>12250.900000000001</v>
      </c>
      <c r="G9" s="72">
        <f aca="true" t="shared" si="3" ref="G9:G15">D9-F9</f>
        <v>-569.2000000000007</v>
      </c>
      <c r="H9" s="72">
        <f t="shared" si="2"/>
        <v>95.35381074043539</v>
      </c>
    </row>
    <row r="10" spans="1:8" ht="25.5">
      <c r="A10" s="42" t="s">
        <v>141</v>
      </c>
      <c r="B10" s="52">
        <v>10501</v>
      </c>
      <c r="C10" s="42">
        <v>10624.2</v>
      </c>
      <c r="D10" s="75">
        <v>7834.2</v>
      </c>
      <c r="E10" s="74">
        <f>D10/C10*100</f>
        <v>73.73919918676229</v>
      </c>
      <c r="F10" s="75">
        <v>4772</v>
      </c>
      <c r="G10" s="74">
        <f>D10-F10</f>
        <v>3062.2</v>
      </c>
      <c r="H10" s="72">
        <f t="shared" si="2"/>
        <v>164.17015926236377</v>
      </c>
    </row>
    <row r="11" spans="1:8" ht="12.75">
      <c r="A11" s="42" t="s">
        <v>87</v>
      </c>
      <c r="B11" s="53">
        <v>10502</v>
      </c>
      <c r="C11" s="43">
        <v>110</v>
      </c>
      <c r="D11" s="73">
        <v>-20.2</v>
      </c>
      <c r="E11" s="74" t="s">
        <v>122</v>
      </c>
      <c r="F11" s="73">
        <v>3311.4</v>
      </c>
      <c r="G11" s="74">
        <f t="shared" si="3"/>
        <v>-3331.6</v>
      </c>
      <c r="H11" s="74" t="s">
        <v>122</v>
      </c>
    </row>
    <row r="12" spans="1:8" ht="12.75">
      <c r="A12" s="42" t="s">
        <v>88</v>
      </c>
      <c r="B12" s="53">
        <v>10503</v>
      </c>
      <c r="C12" s="41">
        <v>1830.7</v>
      </c>
      <c r="D12" s="73">
        <v>499.8</v>
      </c>
      <c r="E12" s="74">
        <f t="shared" si="0"/>
        <v>27.301032391981213</v>
      </c>
      <c r="F12" s="73">
        <v>1652.7</v>
      </c>
      <c r="G12" s="74">
        <f t="shared" si="3"/>
        <v>-1152.9</v>
      </c>
      <c r="H12" s="74">
        <f t="shared" si="2"/>
        <v>30.241423125794153</v>
      </c>
    </row>
    <row r="13" spans="1:8" ht="12.75">
      <c r="A13" s="42" t="s">
        <v>89</v>
      </c>
      <c r="B13" s="53">
        <v>10504</v>
      </c>
      <c r="C13" s="41">
        <v>5549.8</v>
      </c>
      <c r="D13" s="73">
        <v>3367.9</v>
      </c>
      <c r="E13" s="74">
        <f t="shared" si="0"/>
        <v>60.6850697322426</v>
      </c>
      <c r="F13" s="73">
        <v>2514.8</v>
      </c>
      <c r="G13" s="74">
        <f t="shared" si="3"/>
        <v>853.0999999999999</v>
      </c>
      <c r="H13" s="74">
        <f t="shared" si="2"/>
        <v>133.92317480515348</v>
      </c>
    </row>
    <row r="14" spans="1:8" ht="13.5">
      <c r="A14" s="51" t="s">
        <v>90</v>
      </c>
      <c r="B14" s="52">
        <v>10600</v>
      </c>
      <c r="C14" s="51">
        <f>C15+C16+C17</f>
        <v>62356.299999999996</v>
      </c>
      <c r="D14" s="71">
        <f>D15+D16+D17</f>
        <v>7389.9</v>
      </c>
      <c r="E14" s="71">
        <v>0</v>
      </c>
      <c r="F14" s="71">
        <f>F15+F16+F17</f>
        <v>17052.3</v>
      </c>
      <c r="G14" s="72">
        <f t="shared" si="3"/>
        <v>-9662.4</v>
      </c>
      <c r="H14" s="74">
        <f t="shared" si="2"/>
        <v>43.336675990922046</v>
      </c>
    </row>
    <row r="15" spans="1:8" ht="12.75">
      <c r="A15" s="42" t="s">
        <v>123</v>
      </c>
      <c r="B15" s="53">
        <v>10601</v>
      </c>
      <c r="C15" s="41">
        <v>11407.9</v>
      </c>
      <c r="D15" s="73">
        <v>1111.7</v>
      </c>
      <c r="E15" s="74">
        <f t="shared" si="0"/>
        <v>9.74500127104901</v>
      </c>
      <c r="F15" s="73">
        <v>1091.2</v>
      </c>
      <c r="G15" s="74">
        <f t="shared" si="3"/>
        <v>20.5</v>
      </c>
      <c r="H15" s="74">
        <f t="shared" si="2"/>
        <v>101.87866568914956</v>
      </c>
    </row>
    <row r="16" spans="1:8" ht="12.75">
      <c r="A16" s="42" t="s">
        <v>124</v>
      </c>
      <c r="B16" s="53">
        <v>10605</v>
      </c>
      <c r="C16" s="42">
        <v>168.7</v>
      </c>
      <c r="D16" s="74">
        <v>0</v>
      </c>
      <c r="E16" s="74">
        <f>D16/C16*100</f>
        <v>0</v>
      </c>
      <c r="F16" s="74">
        <v>70</v>
      </c>
      <c r="G16" s="74">
        <f aca="true" t="shared" si="4" ref="G16:G26">D16-F16</f>
        <v>-70</v>
      </c>
      <c r="H16" s="74">
        <f t="shared" si="2"/>
        <v>0</v>
      </c>
    </row>
    <row r="17" spans="1:8" ht="15">
      <c r="A17" s="55" t="s">
        <v>135</v>
      </c>
      <c r="B17" s="56">
        <v>10606</v>
      </c>
      <c r="C17" s="40">
        <f>C18+C19</f>
        <v>50779.7</v>
      </c>
      <c r="D17" s="76">
        <f>D18+D19</f>
        <v>6278.2</v>
      </c>
      <c r="E17" s="76">
        <v>0</v>
      </c>
      <c r="F17" s="76">
        <f>F18+F19</f>
        <v>15891.1</v>
      </c>
      <c r="G17" s="74">
        <f t="shared" si="4"/>
        <v>-9612.900000000001</v>
      </c>
      <c r="H17" s="74">
        <f t="shared" si="2"/>
        <v>39.50764893556771</v>
      </c>
    </row>
    <row r="18" spans="1:8" ht="12.75">
      <c r="A18" s="42" t="s">
        <v>131</v>
      </c>
      <c r="B18" s="53">
        <v>10606</v>
      </c>
      <c r="C18" s="42">
        <v>26820.6</v>
      </c>
      <c r="D18" s="74">
        <v>11073</v>
      </c>
      <c r="E18" s="76">
        <f t="shared" si="0"/>
        <v>41.285429856155346</v>
      </c>
      <c r="F18" s="74">
        <v>13802.5</v>
      </c>
      <c r="G18" s="74">
        <f t="shared" si="4"/>
        <v>-2729.5</v>
      </c>
      <c r="H18" s="74">
        <f t="shared" si="2"/>
        <v>80.22459699329832</v>
      </c>
    </row>
    <row r="19" spans="1:8" ht="12.75">
      <c r="A19" s="42" t="s">
        <v>132</v>
      </c>
      <c r="B19" s="53">
        <v>10606</v>
      </c>
      <c r="C19" s="43">
        <v>23959.1</v>
      </c>
      <c r="D19" s="77">
        <v>-4794.8</v>
      </c>
      <c r="E19" s="76" t="s">
        <v>122</v>
      </c>
      <c r="F19" s="77">
        <v>2088.6</v>
      </c>
      <c r="G19" s="74">
        <f t="shared" si="4"/>
        <v>-6883.4</v>
      </c>
      <c r="H19" s="74" t="s">
        <v>122</v>
      </c>
    </row>
    <row r="20" spans="1:8" ht="30" customHeight="1">
      <c r="A20" s="51" t="s">
        <v>91</v>
      </c>
      <c r="B20" s="52">
        <v>10700</v>
      </c>
      <c r="C20" s="51">
        <f>C21</f>
        <v>2639.2</v>
      </c>
      <c r="D20" s="71">
        <f>D21</f>
        <v>1484.4</v>
      </c>
      <c r="E20" s="71">
        <f t="shared" si="0"/>
        <v>56.244316459533195</v>
      </c>
      <c r="F20" s="71">
        <f>F21</f>
        <v>769.1</v>
      </c>
      <c r="G20" s="72">
        <f t="shared" si="4"/>
        <v>715.3000000000001</v>
      </c>
      <c r="H20" s="72">
        <f t="shared" si="2"/>
        <v>193.00481081783906</v>
      </c>
    </row>
    <row r="21" spans="1:8" ht="25.5">
      <c r="A21" s="42" t="s">
        <v>92</v>
      </c>
      <c r="B21" s="53">
        <v>10701</v>
      </c>
      <c r="C21" s="41">
        <v>2639.2</v>
      </c>
      <c r="D21" s="73">
        <v>1484.4</v>
      </c>
      <c r="E21" s="74">
        <f t="shared" si="0"/>
        <v>56.244316459533195</v>
      </c>
      <c r="F21" s="73">
        <v>769.1</v>
      </c>
      <c r="G21" s="74">
        <f t="shared" si="4"/>
        <v>715.3000000000001</v>
      </c>
      <c r="H21" s="74">
        <f t="shared" si="2"/>
        <v>193.00481081783906</v>
      </c>
    </row>
    <row r="22" spans="1:8" ht="13.5">
      <c r="A22" s="51" t="s">
        <v>93</v>
      </c>
      <c r="B22" s="52">
        <v>10800</v>
      </c>
      <c r="C22" s="51">
        <f>SUM(C23:C24)</f>
        <v>4779</v>
      </c>
      <c r="D22" s="71">
        <f>SUM(D23:D24)</f>
        <v>2358.2</v>
      </c>
      <c r="E22" s="71">
        <f t="shared" si="0"/>
        <v>49.34505126595521</v>
      </c>
      <c r="F22" s="71">
        <f>SUM(F23:F24)</f>
        <v>1974.8</v>
      </c>
      <c r="G22" s="72">
        <f t="shared" si="4"/>
        <v>383.39999999999986</v>
      </c>
      <c r="H22" s="72">
        <f t="shared" si="2"/>
        <v>119.41462426574843</v>
      </c>
    </row>
    <row r="23" spans="1:8" ht="25.5">
      <c r="A23" s="42" t="s">
        <v>94</v>
      </c>
      <c r="B23" s="53">
        <v>10803</v>
      </c>
      <c r="C23" s="41">
        <v>4774</v>
      </c>
      <c r="D23" s="73">
        <v>2358.2</v>
      </c>
      <c r="E23" s="74">
        <f t="shared" si="0"/>
        <v>49.3967322999581</v>
      </c>
      <c r="F23" s="73">
        <v>1974.8</v>
      </c>
      <c r="G23" s="74">
        <f t="shared" si="4"/>
        <v>383.39999999999986</v>
      </c>
      <c r="H23" s="74">
        <f t="shared" si="2"/>
        <v>119.41462426574843</v>
      </c>
    </row>
    <row r="24" spans="1:8" ht="12.75">
      <c r="A24" s="57" t="s">
        <v>125</v>
      </c>
      <c r="B24" s="53">
        <v>10807</v>
      </c>
      <c r="C24" s="41">
        <v>5</v>
      </c>
      <c r="D24" s="73">
        <v>0</v>
      </c>
      <c r="E24" s="74">
        <v>0</v>
      </c>
      <c r="F24" s="73">
        <v>0</v>
      </c>
      <c r="G24" s="74">
        <f t="shared" si="4"/>
        <v>0</v>
      </c>
      <c r="H24" s="74">
        <v>0</v>
      </c>
    </row>
    <row r="25" spans="1:8" ht="27">
      <c r="A25" s="51" t="s">
        <v>95</v>
      </c>
      <c r="B25" s="52">
        <v>10900</v>
      </c>
      <c r="C25" s="51">
        <f>C26+C27</f>
        <v>0</v>
      </c>
      <c r="D25" s="71">
        <f>D26+D27</f>
        <v>0</v>
      </c>
      <c r="E25" s="72">
        <v>0</v>
      </c>
      <c r="F25" s="71">
        <f>F26+F27</f>
        <v>4.9</v>
      </c>
      <c r="G25" s="72">
        <f t="shared" si="4"/>
        <v>-4.9</v>
      </c>
      <c r="H25" s="72">
        <f>D25/F25*100</f>
        <v>0</v>
      </c>
    </row>
    <row r="26" spans="1:8" ht="12.75">
      <c r="A26" s="42" t="s">
        <v>96</v>
      </c>
      <c r="B26" s="53">
        <v>10906</v>
      </c>
      <c r="C26" s="41">
        <v>0</v>
      </c>
      <c r="D26" s="73">
        <v>0</v>
      </c>
      <c r="E26" s="74">
        <v>0</v>
      </c>
      <c r="F26" s="73">
        <v>1.8</v>
      </c>
      <c r="G26" s="74">
        <f t="shared" si="4"/>
        <v>-1.8</v>
      </c>
      <c r="H26" s="74">
        <f>D26/F26*100</f>
        <v>0</v>
      </c>
    </row>
    <row r="27" spans="1:8" ht="25.5">
      <c r="A27" s="42" t="s">
        <v>97</v>
      </c>
      <c r="B27" s="53">
        <v>10907</v>
      </c>
      <c r="C27" s="41">
        <v>0</v>
      </c>
      <c r="D27" s="73">
        <v>0</v>
      </c>
      <c r="E27" s="74">
        <v>0</v>
      </c>
      <c r="F27" s="73">
        <v>3.1</v>
      </c>
      <c r="G27" s="74">
        <f>D27-F27</f>
        <v>-3.1</v>
      </c>
      <c r="H27" s="74">
        <f>D27/F27*100</f>
        <v>0</v>
      </c>
    </row>
    <row r="28" spans="1:8" ht="13.5">
      <c r="A28" s="44" t="s">
        <v>117</v>
      </c>
      <c r="B28" s="58"/>
      <c r="C28" s="44">
        <f>C29+C34+C36+C38+C42+C43</f>
        <v>22286.6</v>
      </c>
      <c r="D28" s="78">
        <f>D29+D33+D34+D36+D38+D42+D43</f>
        <v>19166.7</v>
      </c>
      <c r="E28" s="78">
        <f t="shared" si="0"/>
        <v>86.00100508825932</v>
      </c>
      <c r="F28" s="78">
        <f>F29+F33+F34+F36+F38+F42+F43</f>
        <v>14938.3</v>
      </c>
      <c r="G28" s="79">
        <f aca="true" t="shared" si="5" ref="G28:G35">D28-F28</f>
        <v>4228.4000000000015</v>
      </c>
      <c r="H28" s="80">
        <f t="shared" si="2"/>
        <v>128.30576437747268</v>
      </c>
    </row>
    <row r="29" spans="1:8" ht="40.5">
      <c r="A29" s="51" t="s">
        <v>98</v>
      </c>
      <c r="B29" s="52">
        <v>11100</v>
      </c>
      <c r="C29" s="51">
        <f>C30+C31+C32</f>
        <v>14768.3</v>
      </c>
      <c r="D29" s="71">
        <f>D30+D31+D32</f>
        <v>7608.1</v>
      </c>
      <c r="E29" s="71">
        <f t="shared" si="0"/>
        <v>51.51642369128472</v>
      </c>
      <c r="F29" s="71">
        <f>F30+F31+F32</f>
        <v>7580.999999999999</v>
      </c>
      <c r="G29" s="72">
        <f t="shared" si="5"/>
        <v>27.100000000001273</v>
      </c>
      <c r="H29" s="72">
        <f t="shared" si="2"/>
        <v>100.3574726289408</v>
      </c>
    </row>
    <row r="30" spans="1:8" ht="24.75" customHeight="1">
      <c r="A30" s="40" t="s">
        <v>99</v>
      </c>
      <c r="B30" s="56">
        <v>11105</v>
      </c>
      <c r="C30" s="40">
        <v>9617.8</v>
      </c>
      <c r="D30" s="76">
        <v>4864.8</v>
      </c>
      <c r="E30" s="76">
        <f t="shared" si="0"/>
        <v>50.58121399904345</v>
      </c>
      <c r="F30" s="76">
        <v>4972.2</v>
      </c>
      <c r="G30" s="74">
        <f t="shared" si="5"/>
        <v>-107.39999999999964</v>
      </c>
      <c r="H30" s="74">
        <f t="shared" si="2"/>
        <v>97.83999034632558</v>
      </c>
    </row>
    <row r="31" spans="1:8" ht="16.5" customHeight="1">
      <c r="A31" s="40" t="s">
        <v>100</v>
      </c>
      <c r="B31" s="56">
        <v>11105</v>
      </c>
      <c r="C31" s="40">
        <v>5147.5</v>
      </c>
      <c r="D31" s="76">
        <v>2710.3</v>
      </c>
      <c r="E31" s="76">
        <f t="shared" si="0"/>
        <v>52.65274405050996</v>
      </c>
      <c r="F31" s="76">
        <v>2585.1</v>
      </c>
      <c r="G31" s="74">
        <f t="shared" si="5"/>
        <v>125.20000000000027</v>
      </c>
      <c r="H31" s="74">
        <f t="shared" si="2"/>
        <v>104.84313953038568</v>
      </c>
    </row>
    <row r="32" spans="1:8" ht="12.75">
      <c r="A32" s="42" t="s">
        <v>101</v>
      </c>
      <c r="B32" s="53">
        <v>11107</v>
      </c>
      <c r="C32" s="42">
        <v>3</v>
      </c>
      <c r="D32" s="74">
        <v>33</v>
      </c>
      <c r="E32" s="76">
        <f>D32/C32*100</f>
        <v>1100</v>
      </c>
      <c r="F32" s="74">
        <v>23.7</v>
      </c>
      <c r="G32" s="74">
        <f t="shared" si="5"/>
        <v>9.3</v>
      </c>
      <c r="H32" s="74">
        <f t="shared" si="2"/>
        <v>139.24050632911394</v>
      </c>
    </row>
    <row r="33" spans="1:8" ht="25.5">
      <c r="A33" s="42" t="s">
        <v>152</v>
      </c>
      <c r="B33" s="53">
        <v>11109</v>
      </c>
      <c r="C33" s="42">
        <v>0</v>
      </c>
      <c r="D33" s="74">
        <v>22.2</v>
      </c>
      <c r="E33" s="76" t="s">
        <v>122</v>
      </c>
      <c r="F33" s="74">
        <v>0</v>
      </c>
      <c r="G33" s="74">
        <f t="shared" si="5"/>
        <v>22.2</v>
      </c>
      <c r="H33" s="74">
        <v>0</v>
      </c>
    </row>
    <row r="34" spans="1:8" ht="27">
      <c r="A34" s="51" t="s">
        <v>102</v>
      </c>
      <c r="B34" s="52">
        <v>11200</v>
      </c>
      <c r="C34" s="51">
        <f>C35</f>
        <v>824.6</v>
      </c>
      <c r="D34" s="71">
        <f>D35</f>
        <v>1225.5</v>
      </c>
      <c r="E34" s="71">
        <f t="shared" si="0"/>
        <v>148.6175115207373</v>
      </c>
      <c r="F34" s="71">
        <f>F35</f>
        <v>452.5</v>
      </c>
      <c r="G34" s="72">
        <f t="shared" si="5"/>
        <v>773</v>
      </c>
      <c r="H34" s="72">
        <f t="shared" si="2"/>
        <v>270.828729281768</v>
      </c>
    </row>
    <row r="35" spans="1:10" ht="25.5">
      <c r="A35" s="42" t="s">
        <v>103</v>
      </c>
      <c r="B35" s="53">
        <v>11201</v>
      </c>
      <c r="C35" s="43">
        <v>824.6</v>
      </c>
      <c r="D35" s="73">
        <v>1225.5</v>
      </c>
      <c r="E35" s="74">
        <f t="shared" si="0"/>
        <v>148.6175115207373</v>
      </c>
      <c r="F35" s="73">
        <v>452.5</v>
      </c>
      <c r="G35" s="74">
        <f t="shared" si="5"/>
        <v>773</v>
      </c>
      <c r="H35" s="74">
        <f t="shared" si="2"/>
        <v>270.828729281768</v>
      </c>
      <c r="J35" s="51">
        <f>I35/H35*100</f>
        <v>0</v>
      </c>
    </row>
    <row r="36" spans="1:8" ht="27">
      <c r="A36" s="51" t="s">
        <v>104</v>
      </c>
      <c r="B36" s="54">
        <v>11300</v>
      </c>
      <c r="C36" s="62">
        <f>C37</f>
        <v>740.7</v>
      </c>
      <c r="D36" s="72">
        <f>D37</f>
        <v>913.1</v>
      </c>
      <c r="E36" s="72">
        <f>D36/C36*100</f>
        <v>123.27528014040772</v>
      </c>
      <c r="F36" s="72">
        <f>F37</f>
        <v>538.9</v>
      </c>
      <c r="G36" s="72">
        <f aca="true" t="shared" si="6" ref="G36:G52">D36-F36</f>
        <v>374.20000000000005</v>
      </c>
      <c r="H36" s="72">
        <f t="shared" si="2"/>
        <v>169.43774355167935</v>
      </c>
    </row>
    <row r="37" spans="1:8" ht="12.75">
      <c r="A37" s="42" t="s">
        <v>118</v>
      </c>
      <c r="B37" s="53">
        <v>11302</v>
      </c>
      <c r="C37" s="41">
        <v>740.7</v>
      </c>
      <c r="D37" s="74">
        <v>913.1</v>
      </c>
      <c r="E37" s="74">
        <f>D37/C37*100</f>
        <v>123.27528014040772</v>
      </c>
      <c r="F37" s="73">
        <v>538.9</v>
      </c>
      <c r="G37" s="74">
        <f t="shared" si="6"/>
        <v>374.20000000000005</v>
      </c>
      <c r="H37" s="74">
        <f t="shared" si="2"/>
        <v>169.43774355167935</v>
      </c>
    </row>
    <row r="38" spans="1:8" ht="27">
      <c r="A38" s="51" t="s">
        <v>105</v>
      </c>
      <c r="B38" s="52">
        <v>11400</v>
      </c>
      <c r="C38" s="51">
        <f>C40+C41</f>
        <v>3784</v>
      </c>
      <c r="D38" s="71">
        <f>D39+D40+D41</f>
        <v>8523.5</v>
      </c>
      <c r="E38" s="71">
        <f t="shared" si="0"/>
        <v>225.2510570824524</v>
      </c>
      <c r="F38" s="71">
        <f>F40+F41</f>
        <v>2968.6</v>
      </c>
      <c r="G38" s="72">
        <f t="shared" si="6"/>
        <v>5554.9</v>
      </c>
      <c r="H38" s="72">
        <f t="shared" si="2"/>
        <v>287.12187563161086</v>
      </c>
    </row>
    <row r="39" spans="1:8" ht="13.5">
      <c r="A39" s="42" t="s">
        <v>153</v>
      </c>
      <c r="B39" s="52">
        <v>11402</v>
      </c>
      <c r="C39" s="42">
        <v>0</v>
      </c>
      <c r="D39" s="75">
        <v>4581.1</v>
      </c>
      <c r="E39" s="74">
        <v>0</v>
      </c>
      <c r="F39" s="75">
        <v>0</v>
      </c>
      <c r="G39" s="74">
        <f t="shared" si="6"/>
        <v>4581.1</v>
      </c>
      <c r="H39" s="74">
        <v>0</v>
      </c>
    </row>
    <row r="40" spans="1:8" ht="38.25">
      <c r="A40" s="42" t="s">
        <v>150</v>
      </c>
      <c r="B40" s="53">
        <v>11406</v>
      </c>
      <c r="C40" s="43">
        <v>3184</v>
      </c>
      <c r="D40" s="73">
        <v>3942.4</v>
      </c>
      <c r="E40" s="74">
        <f t="shared" si="0"/>
        <v>123.81909547738694</v>
      </c>
      <c r="F40" s="73">
        <v>2540</v>
      </c>
      <c r="G40" s="74">
        <f t="shared" si="6"/>
        <v>1402.4</v>
      </c>
      <c r="H40" s="74">
        <f t="shared" si="2"/>
        <v>155.21259842519686</v>
      </c>
    </row>
    <row r="41" spans="1:8" ht="38.25">
      <c r="A41" s="42" t="s">
        <v>151</v>
      </c>
      <c r="B41" s="53">
        <v>11406</v>
      </c>
      <c r="C41" s="41">
        <v>600</v>
      </c>
      <c r="D41" s="73">
        <v>0</v>
      </c>
      <c r="E41" s="76">
        <f>D41/C41*100</f>
        <v>0</v>
      </c>
      <c r="F41" s="74">
        <v>428.6</v>
      </c>
      <c r="G41" s="74">
        <f t="shared" si="6"/>
        <v>-428.6</v>
      </c>
      <c r="H41" s="74">
        <f t="shared" si="2"/>
        <v>0</v>
      </c>
    </row>
    <row r="42" spans="1:8" ht="18.75" customHeight="1">
      <c r="A42" s="51" t="s">
        <v>106</v>
      </c>
      <c r="B42" s="52">
        <v>11600</v>
      </c>
      <c r="C42" s="63">
        <v>2119</v>
      </c>
      <c r="D42" s="81">
        <v>753.3</v>
      </c>
      <c r="E42" s="71">
        <f t="shared" si="0"/>
        <v>35.549787635677205</v>
      </c>
      <c r="F42" s="81">
        <v>3130.4</v>
      </c>
      <c r="G42" s="72">
        <f t="shared" si="6"/>
        <v>-2377.1000000000004</v>
      </c>
      <c r="H42" s="72">
        <f t="shared" si="2"/>
        <v>24.064017377970863</v>
      </c>
    </row>
    <row r="43" spans="1:8" ht="27">
      <c r="A43" s="51" t="s">
        <v>107</v>
      </c>
      <c r="B43" s="52">
        <v>11700</v>
      </c>
      <c r="C43" s="63">
        <v>50</v>
      </c>
      <c r="D43" s="81">
        <v>121</v>
      </c>
      <c r="E43" s="74">
        <f t="shared" si="0"/>
        <v>242</v>
      </c>
      <c r="F43" s="81">
        <v>266.9</v>
      </c>
      <c r="G43" s="72">
        <f t="shared" si="6"/>
        <v>-145.89999999999998</v>
      </c>
      <c r="H43" s="72">
        <f>D43/F43*100</f>
        <v>45.33533158486325</v>
      </c>
    </row>
    <row r="44" spans="1:8" ht="12.75">
      <c r="A44" s="45" t="s">
        <v>108</v>
      </c>
      <c r="B44" s="59">
        <v>20000</v>
      </c>
      <c r="C44" s="45">
        <f>C45+C52+C50+C51</f>
        <v>750112.1000000001</v>
      </c>
      <c r="D44" s="82">
        <f>D45+D52+D50+D51</f>
        <v>331438.3</v>
      </c>
      <c r="E44" s="82">
        <f t="shared" si="0"/>
        <v>44.18516912338835</v>
      </c>
      <c r="F44" s="82">
        <f>F45+F52+F51+F50</f>
        <v>281934.89999999997</v>
      </c>
      <c r="G44" s="82">
        <f t="shared" si="6"/>
        <v>49503.40000000002</v>
      </c>
      <c r="H44" s="82">
        <f t="shared" si="2"/>
        <v>117.55845055010927</v>
      </c>
    </row>
    <row r="45" spans="1:8" ht="25.5">
      <c r="A45" s="65" t="s">
        <v>109</v>
      </c>
      <c r="B45" s="66">
        <v>20200</v>
      </c>
      <c r="C45" s="67">
        <f>C46+C47+C48+C49</f>
        <v>749912.1000000001</v>
      </c>
      <c r="D45" s="83">
        <f>D46+D47+D48+D49</f>
        <v>331161.39999999997</v>
      </c>
      <c r="E45" s="84">
        <f t="shared" si="0"/>
        <v>44.16002888871908</v>
      </c>
      <c r="F45" s="83">
        <f>F46+F47+F48</f>
        <v>281883.89999999997</v>
      </c>
      <c r="G45" s="84">
        <f t="shared" si="6"/>
        <v>49277.5</v>
      </c>
      <c r="H45" s="85">
        <f t="shared" si="2"/>
        <v>117.48148794592383</v>
      </c>
    </row>
    <row r="46" spans="1:8" ht="12.75">
      <c r="A46" s="42" t="s">
        <v>126</v>
      </c>
      <c r="B46" s="53">
        <v>20210</v>
      </c>
      <c r="C46" s="41">
        <v>105455</v>
      </c>
      <c r="D46" s="73">
        <v>52727.4</v>
      </c>
      <c r="E46" s="74">
        <f t="shared" si="0"/>
        <v>49.99990517282254</v>
      </c>
      <c r="F46" s="73">
        <v>34623.6</v>
      </c>
      <c r="G46" s="74">
        <f t="shared" si="6"/>
        <v>18103.800000000003</v>
      </c>
      <c r="H46" s="74">
        <f t="shared" si="2"/>
        <v>152.2874571101792</v>
      </c>
    </row>
    <row r="47" spans="1:8" ht="12.75">
      <c r="A47" s="42" t="s">
        <v>127</v>
      </c>
      <c r="B47" s="53">
        <v>20220</v>
      </c>
      <c r="C47" s="41">
        <v>227599.4</v>
      </c>
      <c r="D47" s="73">
        <v>21580.5</v>
      </c>
      <c r="E47" s="74">
        <f t="shared" si="0"/>
        <v>9.481791252525271</v>
      </c>
      <c r="F47" s="73">
        <v>24665.5</v>
      </c>
      <c r="G47" s="74">
        <f t="shared" si="6"/>
        <v>-3085</v>
      </c>
      <c r="H47" s="74">
        <f t="shared" si="2"/>
        <v>87.49265167947132</v>
      </c>
    </row>
    <row r="48" spans="1:8" ht="12.75">
      <c r="A48" s="42" t="s">
        <v>128</v>
      </c>
      <c r="B48" s="53">
        <v>20230</v>
      </c>
      <c r="C48" s="41">
        <v>414280.4</v>
      </c>
      <c r="D48" s="73">
        <v>254276.2</v>
      </c>
      <c r="E48" s="74">
        <f t="shared" si="0"/>
        <v>61.37780112213853</v>
      </c>
      <c r="F48" s="73">
        <v>222594.8</v>
      </c>
      <c r="G48" s="74">
        <f t="shared" si="6"/>
        <v>31681.400000000023</v>
      </c>
      <c r="H48" s="74">
        <f t="shared" si="2"/>
        <v>114.23276734227395</v>
      </c>
    </row>
    <row r="49" spans="1:8" ht="12.75">
      <c r="A49" s="42" t="s">
        <v>154</v>
      </c>
      <c r="B49" s="53">
        <v>20240</v>
      </c>
      <c r="C49" s="41">
        <v>2577.3</v>
      </c>
      <c r="D49" s="73">
        <v>2577.3</v>
      </c>
      <c r="E49" s="74">
        <f t="shared" si="0"/>
        <v>100</v>
      </c>
      <c r="F49" s="73">
        <v>0</v>
      </c>
      <c r="G49" s="74">
        <f t="shared" si="6"/>
        <v>2577.3</v>
      </c>
      <c r="H49" s="74" t="s">
        <v>122</v>
      </c>
    </row>
    <row r="50" spans="1:8" ht="12.75">
      <c r="A50" s="42" t="s">
        <v>145</v>
      </c>
      <c r="B50" s="53">
        <v>20700</v>
      </c>
      <c r="C50" s="41">
        <v>200</v>
      </c>
      <c r="D50" s="73">
        <v>230</v>
      </c>
      <c r="E50" s="74">
        <f t="shared" si="0"/>
        <v>114.99999999999999</v>
      </c>
      <c r="F50" s="73">
        <v>50</v>
      </c>
      <c r="G50" s="74">
        <f t="shared" si="6"/>
        <v>180</v>
      </c>
      <c r="H50" s="74">
        <f t="shared" si="2"/>
        <v>459.99999999999994</v>
      </c>
    </row>
    <row r="51" spans="1:8" ht="25.5">
      <c r="A51" s="42" t="s">
        <v>129</v>
      </c>
      <c r="B51" s="53">
        <v>21800</v>
      </c>
      <c r="C51" s="41">
        <v>0</v>
      </c>
      <c r="D51" s="73">
        <v>5508</v>
      </c>
      <c r="E51" s="74" t="s">
        <v>122</v>
      </c>
      <c r="F51" s="73">
        <v>1507.7</v>
      </c>
      <c r="G51" s="74">
        <f t="shared" si="6"/>
        <v>4000.3</v>
      </c>
      <c r="H51" s="74">
        <f>D51/F51*100</f>
        <v>365.3246667108841</v>
      </c>
    </row>
    <row r="52" spans="1:13" ht="25.5">
      <c r="A52" s="42" t="s">
        <v>130</v>
      </c>
      <c r="B52" s="53">
        <v>21900</v>
      </c>
      <c r="C52" s="42">
        <v>0</v>
      </c>
      <c r="D52" s="74">
        <v>-5461.1</v>
      </c>
      <c r="E52" s="74" t="s">
        <v>122</v>
      </c>
      <c r="F52" s="74">
        <v>-1506.7</v>
      </c>
      <c r="G52" s="74">
        <f t="shared" si="6"/>
        <v>-3954.4000000000005</v>
      </c>
      <c r="H52" s="74">
        <f t="shared" si="2"/>
        <v>362.45437047852926</v>
      </c>
      <c r="M52" s="64"/>
    </row>
    <row r="53" spans="1:8" ht="14.25">
      <c r="A53" s="60" t="s">
        <v>110</v>
      </c>
      <c r="B53" s="61">
        <v>85000</v>
      </c>
      <c r="C53" s="46">
        <f>C3+C44</f>
        <v>1196353.1</v>
      </c>
      <c r="D53" s="47">
        <f>D3+D44</f>
        <v>535241.4</v>
      </c>
      <c r="E53" s="47">
        <f t="shared" si="0"/>
        <v>44.73941681598852</v>
      </c>
      <c r="F53" s="47">
        <f>F3+F44</f>
        <v>464752.29999999993</v>
      </c>
      <c r="G53" s="47">
        <f>G3+G44</f>
        <v>70489.10000000006</v>
      </c>
      <c r="H53" s="86">
        <f t="shared" si="2"/>
        <v>115.16702553166496</v>
      </c>
    </row>
    <row r="54" spans="1:8" ht="12.75">
      <c r="A54" s="22" t="s">
        <v>2</v>
      </c>
      <c r="B54" s="23"/>
      <c r="C54" s="24"/>
      <c r="D54" s="24"/>
      <c r="E54" s="2"/>
      <c r="F54" s="2"/>
      <c r="G54" s="3"/>
      <c r="H54" s="2"/>
    </row>
    <row r="55" spans="1:8" ht="12.75">
      <c r="A55" s="25" t="s">
        <v>3</v>
      </c>
      <c r="B55" s="26" t="s">
        <v>4</v>
      </c>
      <c r="C55" s="18">
        <f>SUM(C56:C63)</f>
        <v>110601.20000000001</v>
      </c>
      <c r="D55" s="18">
        <f>SUM(D56:D63)</f>
        <v>48576.600000000006</v>
      </c>
      <c r="E55" s="18">
        <f aca="true" t="shared" si="7" ref="E55:E70">D55/C55*100</f>
        <v>43.92049995840913</v>
      </c>
      <c r="F55" s="18">
        <f>SUM(F56:F63)</f>
        <v>49994.3</v>
      </c>
      <c r="G55" s="18">
        <f>SUM(G56:G63)</f>
        <v>-1417.7000000000028</v>
      </c>
      <c r="H55" s="18">
        <f>D55/F55*100</f>
        <v>97.16427672754695</v>
      </c>
    </row>
    <row r="56" spans="1:8" ht="38.25">
      <c r="A56" s="27" t="s">
        <v>77</v>
      </c>
      <c r="B56" s="28" t="s">
        <v>73</v>
      </c>
      <c r="C56" s="16">
        <v>4723.9</v>
      </c>
      <c r="D56" s="16">
        <v>2298.6</v>
      </c>
      <c r="E56" s="16">
        <f>D56/C56*100</f>
        <v>48.65894705645759</v>
      </c>
      <c r="F56" s="16">
        <v>2400.2</v>
      </c>
      <c r="G56" s="16">
        <f aca="true" t="shared" si="8" ref="G56:G63">SUM(D56-F56)</f>
        <v>-101.59999999999991</v>
      </c>
      <c r="H56" s="19">
        <f aca="true" t="shared" si="9" ref="H56:H102">D56/F56*100</f>
        <v>95.76701941504875</v>
      </c>
    </row>
    <row r="57" spans="1:8" ht="51">
      <c r="A57" s="29" t="s">
        <v>5</v>
      </c>
      <c r="B57" s="30" t="s">
        <v>6</v>
      </c>
      <c r="C57" s="17">
        <v>7805.2</v>
      </c>
      <c r="D57" s="17">
        <v>3510.8</v>
      </c>
      <c r="E57" s="17">
        <f t="shared" si="7"/>
        <v>44.98026956388049</v>
      </c>
      <c r="F57" s="17">
        <v>3816.3</v>
      </c>
      <c r="G57" s="17">
        <f t="shared" si="8"/>
        <v>-305.5</v>
      </c>
      <c r="H57" s="19">
        <f t="shared" si="9"/>
        <v>91.99486413541912</v>
      </c>
    </row>
    <row r="58" spans="1:8" ht="51">
      <c r="A58" s="29" t="s">
        <v>7</v>
      </c>
      <c r="B58" s="30" t="s">
        <v>8</v>
      </c>
      <c r="C58" s="17">
        <v>55313.4</v>
      </c>
      <c r="D58" s="17">
        <v>25037.1</v>
      </c>
      <c r="E58" s="17">
        <f>D58/C58*100</f>
        <v>45.26407705908513</v>
      </c>
      <c r="F58" s="17">
        <v>26009.5</v>
      </c>
      <c r="G58" s="17">
        <f t="shared" si="8"/>
        <v>-972.4000000000015</v>
      </c>
      <c r="H58" s="19">
        <f t="shared" si="9"/>
        <v>96.26136603933178</v>
      </c>
    </row>
    <row r="59" spans="1:8" ht="12.75">
      <c r="A59" s="29" t="s">
        <v>121</v>
      </c>
      <c r="B59" s="30" t="s">
        <v>120</v>
      </c>
      <c r="C59" s="17">
        <v>52.9</v>
      </c>
      <c r="D59" s="17">
        <v>52.9</v>
      </c>
      <c r="E59" s="17">
        <f>D59/C59*100</f>
        <v>100</v>
      </c>
      <c r="F59" s="17">
        <v>3.3</v>
      </c>
      <c r="G59" s="17">
        <f t="shared" si="8"/>
        <v>49.6</v>
      </c>
      <c r="H59" s="19">
        <f t="shared" si="9"/>
        <v>1603.030303030303</v>
      </c>
    </row>
    <row r="60" spans="1:8" ht="38.25">
      <c r="A60" s="29" t="s">
        <v>9</v>
      </c>
      <c r="B60" s="30" t="s">
        <v>10</v>
      </c>
      <c r="C60" s="17">
        <v>11518.6</v>
      </c>
      <c r="D60" s="17">
        <v>5012.6</v>
      </c>
      <c r="E60" s="17">
        <f t="shared" si="7"/>
        <v>43.517441355720315</v>
      </c>
      <c r="F60" s="17">
        <v>5361.8</v>
      </c>
      <c r="G60" s="17">
        <f t="shared" si="8"/>
        <v>-349.1999999999998</v>
      </c>
      <c r="H60" s="19">
        <f t="shared" si="9"/>
        <v>93.4872617404603</v>
      </c>
    </row>
    <row r="61" spans="1:8" ht="12.75">
      <c r="A61" s="29" t="s">
        <v>133</v>
      </c>
      <c r="B61" s="31" t="s">
        <v>134</v>
      </c>
      <c r="C61" s="17">
        <v>1502.3</v>
      </c>
      <c r="D61" s="17">
        <v>1502.3</v>
      </c>
      <c r="E61" s="17">
        <f t="shared" si="7"/>
        <v>100</v>
      </c>
      <c r="F61" s="17">
        <v>0</v>
      </c>
      <c r="G61" s="17">
        <f t="shared" si="8"/>
        <v>1502.3</v>
      </c>
      <c r="H61" s="19" t="s">
        <v>122</v>
      </c>
    </row>
    <row r="62" spans="1:8" ht="12.75">
      <c r="A62" s="29" t="s">
        <v>11</v>
      </c>
      <c r="B62" s="30" t="s">
        <v>50</v>
      </c>
      <c r="C62" s="17">
        <v>3356</v>
      </c>
      <c r="D62" s="17">
        <v>0</v>
      </c>
      <c r="E62" s="17">
        <f t="shared" si="7"/>
        <v>0</v>
      </c>
      <c r="F62" s="17">
        <v>0</v>
      </c>
      <c r="G62" s="17">
        <f t="shared" si="8"/>
        <v>0</v>
      </c>
      <c r="H62" s="19" t="s">
        <v>122</v>
      </c>
    </row>
    <row r="63" spans="1:8" ht="12.75">
      <c r="A63" s="29" t="s">
        <v>12</v>
      </c>
      <c r="B63" s="30" t="s">
        <v>52</v>
      </c>
      <c r="C63" s="17">
        <v>26328.9</v>
      </c>
      <c r="D63" s="17">
        <v>11162.3</v>
      </c>
      <c r="E63" s="17">
        <f t="shared" si="7"/>
        <v>42.39561850286187</v>
      </c>
      <c r="F63" s="17">
        <v>12403.2</v>
      </c>
      <c r="G63" s="17">
        <f t="shared" si="8"/>
        <v>-1240.9000000000015</v>
      </c>
      <c r="H63" s="19">
        <f t="shared" si="9"/>
        <v>89.99532378740969</v>
      </c>
    </row>
    <row r="64" spans="1:8" ht="12.75">
      <c r="A64" s="25" t="s">
        <v>71</v>
      </c>
      <c r="B64" s="32" t="s">
        <v>68</v>
      </c>
      <c r="C64" s="18">
        <f>SUM(C65:C66)</f>
        <v>1175.9</v>
      </c>
      <c r="D64" s="18">
        <f>SUM(D65:D66)</f>
        <v>393.5</v>
      </c>
      <c r="E64" s="18">
        <f>SUM(D64/C64*100)</f>
        <v>33.46372990900586</v>
      </c>
      <c r="F64" s="18">
        <f>SUM(F65:F66)</f>
        <v>279.3</v>
      </c>
      <c r="G64" s="18">
        <f>SUM(G65:G66)</f>
        <v>114.19999999999999</v>
      </c>
      <c r="H64" s="18">
        <f t="shared" si="9"/>
        <v>140.8879341210168</v>
      </c>
    </row>
    <row r="65" spans="1:8" ht="12.75">
      <c r="A65" s="27" t="s">
        <v>78</v>
      </c>
      <c r="B65" s="28" t="s">
        <v>74</v>
      </c>
      <c r="C65" s="16">
        <v>975.9</v>
      </c>
      <c r="D65" s="16">
        <v>393.5</v>
      </c>
      <c r="E65" s="16">
        <f>D65/C65*100</f>
        <v>40.32175427810227</v>
      </c>
      <c r="F65" s="16">
        <v>279.3</v>
      </c>
      <c r="G65" s="16">
        <f>SUM(D65-F65)</f>
        <v>114.19999999999999</v>
      </c>
      <c r="H65" s="19">
        <f t="shared" si="9"/>
        <v>140.8879341210168</v>
      </c>
    </row>
    <row r="66" spans="1:8" ht="12.75">
      <c r="A66" s="29" t="s">
        <v>70</v>
      </c>
      <c r="B66" s="31" t="s">
        <v>69</v>
      </c>
      <c r="C66" s="17">
        <v>200</v>
      </c>
      <c r="D66" s="17">
        <v>0</v>
      </c>
      <c r="E66" s="17">
        <f>SUM(D66/C66*100)</f>
        <v>0</v>
      </c>
      <c r="F66" s="17">
        <v>0</v>
      </c>
      <c r="G66" s="17">
        <f>SUM(D66-F66)</f>
        <v>0</v>
      </c>
      <c r="H66" s="19" t="s">
        <v>122</v>
      </c>
    </row>
    <row r="67" spans="1:8" ht="25.5">
      <c r="A67" s="25" t="s">
        <v>13</v>
      </c>
      <c r="B67" s="26" t="s">
        <v>14</v>
      </c>
      <c r="C67" s="18">
        <f>C68+C69</f>
        <v>3474.5</v>
      </c>
      <c r="D67" s="18">
        <f>D68+D69</f>
        <v>290.6</v>
      </c>
      <c r="E67" s="18">
        <f t="shared" si="7"/>
        <v>8.363793351561375</v>
      </c>
      <c r="F67" s="18">
        <f>F68+F69</f>
        <v>969.0999999999999</v>
      </c>
      <c r="G67" s="18">
        <f>SUM(G68:G68)</f>
        <v>-919.3</v>
      </c>
      <c r="H67" s="18">
        <f t="shared" si="9"/>
        <v>29.98658549169333</v>
      </c>
    </row>
    <row r="68" spans="1:8" ht="12.75">
      <c r="A68" s="29" t="s">
        <v>138</v>
      </c>
      <c r="B68" s="30" t="s">
        <v>15</v>
      </c>
      <c r="C68" s="17">
        <v>100</v>
      </c>
      <c r="D68" s="17">
        <v>0</v>
      </c>
      <c r="E68" s="17">
        <f t="shared" si="7"/>
        <v>0</v>
      </c>
      <c r="F68" s="17">
        <v>919.3</v>
      </c>
      <c r="G68" s="17">
        <f>SUM(D68-F68)</f>
        <v>-919.3</v>
      </c>
      <c r="H68" s="19">
        <f t="shared" si="9"/>
        <v>0</v>
      </c>
    </row>
    <row r="69" spans="1:8" ht="38.25">
      <c r="A69" s="29" t="s">
        <v>140</v>
      </c>
      <c r="B69" s="31" t="s">
        <v>139</v>
      </c>
      <c r="C69" s="17">
        <v>3374.5</v>
      </c>
      <c r="D69" s="17">
        <v>290.6</v>
      </c>
      <c r="E69" s="17">
        <f>D69/C69*100</f>
        <v>8.611646169802935</v>
      </c>
      <c r="F69" s="17">
        <v>49.8</v>
      </c>
      <c r="G69" s="17">
        <f>SUM(D69-F69)</f>
        <v>240.8</v>
      </c>
      <c r="H69" s="19">
        <f t="shared" si="9"/>
        <v>583.5341365461848</v>
      </c>
    </row>
    <row r="70" spans="1:8" ht="12.75">
      <c r="A70" s="25" t="s">
        <v>16</v>
      </c>
      <c r="B70" s="26" t="s">
        <v>17</v>
      </c>
      <c r="C70" s="18">
        <f>SUM(C71:C74)</f>
        <v>114917.6</v>
      </c>
      <c r="D70" s="18">
        <f>SUM(D71:D74)</f>
        <v>10649.5</v>
      </c>
      <c r="E70" s="18">
        <f t="shared" si="7"/>
        <v>9.267074843191992</v>
      </c>
      <c r="F70" s="18">
        <f>SUM(F71:F74)</f>
        <v>8864.400000000001</v>
      </c>
      <c r="G70" s="18">
        <f>SUM(G71:G74)</f>
        <v>1785.0999999999988</v>
      </c>
      <c r="H70" s="18">
        <f t="shared" si="9"/>
        <v>120.13785478994627</v>
      </c>
    </row>
    <row r="71" spans="1:8" ht="12.75">
      <c r="A71" s="33" t="s">
        <v>119</v>
      </c>
      <c r="B71" s="34" t="s">
        <v>113</v>
      </c>
      <c r="C71" s="19">
        <v>150</v>
      </c>
      <c r="D71" s="19">
        <v>0</v>
      </c>
      <c r="E71" s="17">
        <f>D71/C71*100</f>
        <v>0</v>
      </c>
      <c r="F71" s="19">
        <v>0</v>
      </c>
      <c r="G71" s="17">
        <f>SUM(D71-F71)</f>
        <v>0</v>
      </c>
      <c r="H71" s="19" t="s">
        <v>122</v>
      </c>
    </row>
    <row r="72" spans="1:8" ht="12.75">
      <c r="A72" s="29" t="s">
        <v>18</v>
      </c>
      <c r="B72" s="30" t="s">
        <v>19</v>
      </c>
      <c r="C72" s="17">
        <v>5200</v>
      </c>
      <c r="D72" s="17">
        <v>1581.7</v>
      </c>
      <c r="E72" s="17">
        <f>D72/C72*100</f>
        <v>30.417307692307695</v>
      </c>
      <c r="F72" s="17">
        <v>2954.8</v>
      </c>
      <c r="G72" s="17">
        <f>SUM(D72-F72)</f>
        <v>-1373.1000000000001</v>
      </c>
      <c r="H72" s="19">
        <f t="shared" si="9"/>
        <v>53.52984973602274</v>
      </c>
    </row>
    <row r="73" spans="1:8" ht="12.75">
      <c r="A73" s="29" t="s">
        <v>111</v>
      </c>
      <c r="B73" s="30" t="s">
        <v>51</v>
      </c>
      <c r="C73" s="17">
        <v>107267.6</v>
      </c>
      <c r="D73" s="17">
        <v>9031.8</v>
      </c>
      <c r="E73" s="17">
        <f aca="true" t="shared" si="10" ref="E73:E102">D73/C73*100</f>
        <v>8.419877017850682</v>
      </c>
      <c r="F73" s="17">
        <v>5769.6</v>
      </c>
      <c r="G73" s="17">
        <f>SUM(D73-F73)</f>
        <v>3262.199999999999</v>
      </c>
      <c r="H73" s="19">
        <f t="shared" si="9"/>
        <v>156.54118136439266</v>
      </c>
    </row>
    <row r="74" spans="1:8" ht="12.75">
      <c r="A74" s="29" t="s">
        <v>20</v>
      </c>
      <c r="B74" s="30" t="s">
        <v>21</v>
      </c>
      <c r="C74" s="17">
        <v>2300</v>
      </c>
      <c r="D74" s="17">
        <v>36</v>
      </c>
      <c r="E74" s="17">
        <f t="shared" si="10"/>
        <v>1.565217391304348</v>
      </c>
      <c r="F74" s="17">
        <v>140</v>
      </c>
      <c r="G74" s="17">
        <f>SUM(D74-F74)</f>
        <v>-104</v>
      </c>
      <c r="H74" s="19">
        <f t="shared" si="9"/>
        <v>25.71428571428571</v>
      </c>
    </row>
    <row r="75" spans="1:8" ht="12.75">
      <c r="A75" s="25" t="s">
        <v>22</v>
      </c>
      <c r="B75" s="26" t="s">
        <v>23</v>
      </c>
      <c r="C75" s="18">
        <f>SUM(C76:C79)</f>
        <v>253626.3</v>
      </c>
      <c r="D75" s="18">
        <f>SUM(D76:D79)</f>
        <v>47143.299999999996</v>
      </c>
      <c r="E75" s="18">
        <f>D75/C75*100</f>
        <v>18.587701669740085</v>
      </c>
      <c r="F75" s="18">
        <f>SUM(F76:F79)</f>
        <v>45456.3</v>
      </c>
      <c r="G75" s="18">
        <f>SUM(G76:G79)</f>
        <v>1686.999999999999</v>
      </c>
      <c r="H75" s="18">
        <f t="shared" si="9"/>
        <v>103.7112567454896</v>
      </c>
    </row>
    <row r="76" spans="1:8" ht="12.75">
      <c r="A76" s="29" t="s">
        <v>61</v>
      </c>
      <c r="B76" s="31" t="s">
        <v>60</v>
      </c>
      <c r="C76" s="17">
        <v>30472.2</v>
      </c>
      <c r="D76" s="17">
        <v>2691.9</v>
      </c>
      <c r="E76" s="17">
        <f t="shared" si="10"/>
        <v>8.833953570795677</v>
      </c>
      <c r="F76" s="17">
        <v>2325.4</v>
      </c>
      <c r="G76" s="17">
        <f>SUM(D76-F76)</f>
        <v>366.5</v>
      </c>
      <c r="H76" s="19">
        <f t="shared" si="9"/>
        <v>115.76072933688828</v>
      </c>
    </row>
    <row r="77" spans="1:8" ht="12.75">
      <c r="A77" s="29" t="s">
        <v>24</v>
      </c>
      <c r="B77" s="30" t="s">
        <v>25</v>
      </c>
      <c r="C77" s="17">
        <v>127535.3</v>
      </c>
      <c r="D77" s="17">
        <v>5297.8</v>
      </c>
      <c r="E77" s="17">
        <f t="shared" si="10"/>
        <v>4.153987170610804</v>
      </c>
      <c r="F77" s="17">
        <v>6206.5</v>
      </c>
      <c r="G77" s="17">
        <f>SUM(D77-F77)</f>
        <v>-908.6999999999998</v>
      </c>
      <c r="H77" s="19">
        <f t="shared" si="9"/>
        <v>85.35889792958994</v>
      </c>
    </row>
    <row r="78" spans="1:8" ht="12.75">
      <c r="A78" s="29" t="s">
        <v>79</v>
      </c>
      <c r="B78" s="31" t="s">
        <v>75</v>
      </c>
      <c r="C78" s="17">
        <v>84995.4</v>
      </c>
      <c r="D78" s="17">
        <v>34933.5</v>
      </c>
      <c r="E78" s="17">
        <f t="shared" si="10"/>
        <v>41.10045955428176</v>
      </c>
      <c r="F78" s="17">
        <v>31916.4</v>
      </c>
      <c r="G78" s="17">
        <f>SUM(D78-F78)</f>
        <v>3017.0999999999985</v>
      </c>
      <c r="H78" s="19">
        <f t="shared" si="9"/>
        <v>109.45313381208406</v>
      </c>
    </row>
    <row r="79" spans="1:8" ht="25.5">
      <c r="A79" s="29" t="s">
        <v>72</v>
      </c>
      <c r="B79" s="31" t="s">
        <v>63</v>
      </c>
      <c r="C79" s="17">
        <v>10623.4</v>
      </c>
      <c r="D79" s="17">
        <v>4220.1</v>
      </c>
      <c r="E79" s="17">
        <f t="shared" si="10"/>
        <v>39.72457028823164</v>
      </c>
      <c r="F79" s="17">
        <v>5008</v>
      </c>
      <c r="G79" s="17">
        <f>SUM(D79-F79)</f>
        <v>-787.8999999999996</v>
      </c>
      <c r="H79" s="19">
        <f t="shared" si="9"/>
        <v>84.26717252396166</v>
      </c>
    </row>
    <row r="80" spans="1:8" ht="12.75">
      <c r="A80" s="25" t="s">
        <v>64</v>
      </c>
      <c r="B80" s="32" t="s">
        <v>65</v>
      </c>
      <c r="C80" s="18">
        <f>SUM(C81:C81)</f>
        <v>223.2</v>
      </c>
      <c r="D80" s="18">
        <f>SUM(D81:D81)</f>
        <v>0</v>
      </c>
      <c r="E80" s="18">
        <f>D80/C80*100</f>
        <v>0</v>
      </c>
      <c r="F80" s="18">
        <f>SUM(F81:F81)</f>
        <v>0</v>
      </c>
      <c r="G80" s="18">
        <f>SUM(G81:G81)</f>
        <v>0</v>
      </c>
      <c r="H80" s="18" t="s">
        <v>122</v>
      </c>
    </row>
    <row r="81" spans="1:8" ht="12.75">
      <c r="A81" s="29" t="s">
        <v>67</v>
      </c>
      <c r="B81" s="31" t="s">
        <v>66</v>
      </c>
      <c r="C81" s="17">
        <v>223.2</v>
      </c>
      <c r="D81" s="17">
        <v>0</v>
      </c>
      <c r="E81" s="17">
        <f>D81/C81*100</f>
        <v>0</v>
      </c>
      <c r="F81" s="17">
        <v>0</v>
      </c>
      <c r="G81" s="17">
        <f>SUM(D81-F81)</f>
        <v>0</v>
      </c>
      <c r="H81" s="19" t="s">
        <v>122</v>
      </c>
    </row>
    <row r="82" spans="1:8" ht="12.75">
      <c r="A82" s="25" t="s">
        <v>26</v>
      </c>
      <c r="B82" s="26" t="s">
        <v>27</v>
      </c>
      <c r="C82" s="18">
        <f>SUM(C83:C87)</f>
        <v>572221.7000000001</v>
      </c>
      <c r="D82" s="18">
        <f>SUM(D83:D87)</f>
        <v>321794.8</v>
      </c>
      <c r="E82" s="18">
        <f t="shared" si="10"/>
        <v>56.23603578822682</v>
      </c>
      <c r="F82" s="18">
        <f>SUM(F83:F87)</f>
        <v>297344.1</v>
      </c>
      <c r="G82" s="18">
        <f>SUM(G83:G87)</f>
        <v>24450.700000000004</v>
      </c>
      <c r="H82" s="18">
        <f t="shared" si="9"/>
        <v>108.22303183416118</v>
      </c>
    </row>
    <row r="83" spans="1:8" ht="12.75">
      <c r="A83" s="29" t="s">
        <v>28</v>
      </c>
      <c r="B83" s="30" t="s">
        <v>29</v>
      </c>
      <c r="C83" s="17">
        <v>163901.9</v>
      </c>
      <c r="D83" s="17">
        <v>86514.3</v>
      </c>
      <c r="E83" s="17">
        <f t="shared" si="10"/>
        <v>52.78419591231096</v>
      </c>
      <c r="F83" s="17">
        <v>84619.4</v>
      </c>
      <c r="G83" s="17">
        <f>SUM(D83-F83)</f>
        <v>1894.9000000000087</v>
      </c>
      <c r="H83" s="19">
        <f t="shared" si="9"/>
        <v>102.23932100676679</v>
      </c>
    </row>
    <row r="84" spans="1:8" ht="12.75">
      <c r="A84" s="29" t="s">
        <v>30</v>
      </c>
      <c r="B84" s="30" t="s">
        <v>31</v>
      </c>
      <c r="C84" s="17">
        <v>350300.4</v>
      </c>
      <c r="D84" s="17">
        <v>200803.9</v>
      </c>
      <c r="E84" s="17">
        <f t="shared" si="10"/>
        <v>57.32334305070733</v>
      </c>
      <c r="F84" s="17">
        <v>186714.4</v>
      </c>
      <c r="G84" s="17">
        <f>SUM(D84-F84)</f>
        <v>14089.5</v>
      </c>
      <c r="H84" s="19">
        <f t="shared" si="9"/>
        <v>107.54601680427433</v>
      </c>
    </row>
    <row r="85" spans="1:8" ht="12.75">
      <c r="A85" s="29" t="s">
        <v>115</v>
      </c>
      <c r="B85" s="31" t="s">
        <v>114</v>
      </c>
      <c r="C85" s="17">
        <v>42270.1</v>
      </c>
      <c r="D85" s="17">
        <v>27198.1</v>
      </c>
      <c r="E85" s="17">
        <f>D85/C85*100</f>
        <v>64.34359038658532</v>
      </c>
      <c r="F85" s="17">
        <v>19477.2</v>
      </c>
      <c r="G85" s="17">
        <f>SUM(D85-F85)</f>
        <v>7720.899999999998</v>
      </c>
      <c r="H85" s="19">
        <f t="shared" si="9"/>
        <v>139.64070810999527</v>
      </c>
    </row>
    <row r="86" spans="1:8" ht="12.75">
      <c r="A86" s="29" t="s">
        <v>112</v>
      </c>
      <c r="B86" s="30" t="s">
        <v>32</v>
      </c>
      <c r="C86" s="17">
        <v>1216.3</v>
      </c>
      <c r="D86" s="17">
        <v>1074.4</v>
      </c>
      <c r="E86" s="17">
        <f t="shared" si="10"/>
        <v>88.3334703609307</v>
      </c>
      <c r="F86" s="17">
        <v>175.8</v>
      </c>
      <c r="G86" s="17">
        <f>SUM(D86-F86)</f>
        <v>898.6000000000001</v>
      </c>
      <c r="H86" s="19">
        <f t="shared" si="9"/>
        <v>611.1490329920364</v>
      </c>
    </row>
    <row r="87" spans="1:8" ht="12.75">
      <c r="A87" s="29" t="s">
        <v>33</v>
      </c>
      <c r="B87" s="30" t="s">
        <v>34</v>
      </c>
      <c r="C87" s="17">
        <v>14533</v>
      </c>
      <c r="D87" s="17">
        <v>6204.1</v>
      </c>
      <c r="E87" s="17">
        <f t="shared" si="10"/>
        <v>42.68974059038052</v>
      </c>
      <c r="F87" s="17">
        <v>6357.3</v>
      </c>
      <c r="G87" s="17">
        <f>SUM(D87-F87)</f>
        <v>-153.19999999999982</v>
      </c>
      <c r="H87" s="19">
        <f t="shared" si="9"/>
        <v>97.59017192833436</v>
      </c>
    </row>
    <row r="88" spans="1:8" ht="12.75">
      <c r="A88" s="25" t="s">
        <v>53</v>
      </c>
      <c r="B88" s="26" t="s">
        <v>35</v>
      </c>
      <c r="C88" s="18">
        <f>SUM(C89:C90)</f>
        <v>70329.09999999999</v>
      </c>
      <c r="D88" s="18">
        <f>SUM(D89:D90)</f>
        <v>36294.7</v>
      </c>
      <c r="E88" s="18">
        <f t="shared" si="10"/>
        <v>51.60694506257012</v>
      </c>
      <c r="F88" s="18">
        <f>SUM(F89:F90)</f>
        <v>32304.899999999998</v>
      </c>
      <c r="G88" s="18">
        <f>SUM(G89:G90)</f>
        <v>3989.8</v>
      </c>
      <c r="H88" s="18">
        <f t="shared" si="9"/>
        <v>112.35044838399129</v>
      </c>
    </row>
    <row r="89" spans="1:8" ht="12.75">
      <c r="A89" s="29" t="s">
        <v>36</v>
      </c>
      <c r="B89" s="30" t="s">
        <v>37</v>
      </c>
      <c r="C89" s="17">
        <v>54945.7</v>
      </c>
      <c r="D89" s="17">
        <v>28503.6</v>
      </c>
      <c r="E89" s="17">
        <f t="shared" si="10"/>
        <v>51.87594297642946</v>
      </c>
      <c r="F89" s="17">
        <v>25684.6</v>
      </c>
      <c r="G89" s="17">
        <f>SUM(D89-F89)</f>
        <v>2819</v>
      </c>
      <c r="H89" s="19">
        <f t="shared" si="9"/>
        <v>110.97544832311969</v>
      </c>
    </row>
    <row r="90" spans="1:8" ht="25.5">
      <c r="A90" s="29" t="s">
        <v>54</v>
      </c>
      <c r="B90" s="30" t="s">
        <v>38</v>
      </c>
      <c r="C90" s="17">
        <v>15383.4</v>
      </c>
      <c r="D90" s="17">
        <v>7791.1</v>
      </c>
      <c r="E90" s="17">
        <f t="shared" si="10"/>
        <v>50.64615104593263</v>
      </c>
      <c r="F90" s="17">
        <v>6620.3</v>
      </c>
      <c r="G90" s="17">
        <f>SUM(D90-F90)</f>
        <v>1170.8000000000002</v>
      </c>
      <c r="H90" s="19">
        <f t="shared" si="9"/>
        <v>117.68499916922195</v>
      </c>
    </row>
    <row r="91" spans="1:8" ht="12.75">
      <c r="A91" s="25" t="s">
        <v>39</v>
      </c>
      <c r="B91" s="26" t="s">
        <v>40</v>
      </c>
      <c r="C91" s="18">
        <f>SUM(C92:C95)</f>
        <v>49822.3</v>
      </c>
      <c r="D91" s="18">
        <f>SUM(D92:D95)</f>
        <v>23087.2</v>
      </c>
      <c r="E91" s="18">
        <f t="shared" si="10"/>
        <v>46.33908912274222</v>
      </c>
      <c r="F91" s="18">
        <f>SUM(F92:F95)</f>
        <v>16153.8</v>
      </c>
      <c r="G91" s="18">
        <f>SUM(G92:G95)</f>
        <v>6933.4000000000015</v>
      </c>
      <c r="H91" s="18">
        <f t="shared" si="9"/>
        <v>142.92117025096263</v>
      </c>
    </row>
    <row r="92" spans="1:8" ht="12.75">
      <c r="A92" s="29" t="s">
        <v>41</v>
      </c>
      <c r="B92" s="31">
        <v>1001</v>
      </c>
      <c r="C92" s="17">
        <v>7401.9</v>
      </c>
      <c r="D92" s="17">
        <v>3434.1</v>
      </c>
      <c r="E92" s="17">
        <f t="shared" si="10"/>
        <v>46.39484456693552</v>
      </c>
      <c r="F92" s="17">
        <v>3602.5</v>
      </c>
      <c r="G92" s="17">
        <f>SUM(D92-F92)</f>
        <v>-168.4000000000001</v>
      </c>
      <c r="H92" s="19">
        <f t="shared" si="9"/>
        <v>95.32546842470506</v>
      </c>
    </row>
    <row r="93" spans="1:8" ht="12.75">
      <c r="A93" s="29" t="s">
        <v>42</v>
      </c>
      <c r="B93" s="30" t="s">
        <v>43</v>
      </c>
      <c r="C93" s="17">
        <v>3963.3</v>
      </c>
      <c r="D93" s="17">
        <v>1952.2</v>
      </c>
      <c r="E93" s="17">
        <f t="shared" si="10"/>
        <v>49.25693235435117</v>
      </c>
      <c r="F93" s="17">
        <v>2006.2</v>
      </c>
      <c r="G93" s="17">
        <f>SUM(D93-F93)</f>
        <v>-54</v>
      </c>
      <c r="H93" s="19">
        <f t="shared" si="9"/>
        <v>97.30834413318712</v>
      </c>
    </row>
    <row r="94" spans="1:8" ht="12.75">
      <c r="A94" s="29" t="s">
        <v>44</v>
      </c>
      <c r="B94" s="30" t="s">
        <v>45</v>
      </c>
      <c r="C94" s="17">
        <v>32820.8</v>
      </c>
      <c r="D94" s="17">
        <v>15737</v>
      </c>
      <c r="E94" s="17">
        <f t="shared" si="10"/>
        <v>47.948252327792126</v>
      </c>
      <c r="F94" s="17">
        <v>8251.4</v>
      </c>
      <c r="G94" s="17">
        <f>SUM(D94-F94)</f>
        <v>7485.6</v>
      </c>
      <c r="H94" s="19">
        <f t="shared" si="9"/>
        <v>190.71915068957998</v>
      </c>
    </row>
    <row r="95" spans="1:8" ht="12.75">
      <c r="A95" s="29" t="s">
        <v>46</v>
      </c>
      <c r="B95" s="31">
        <v>1006</v>
      </c>
      <c r="C95" s="17">
        <v>5636.3</v>
      </c>
      <c r="D95" s="17">
        <v>1963.9</v>
      </c>
      <c r="E95" s="17">
        <f t="shared" si="10"/>
        <v>34.843780494295906</v>
      </c>
      <c r="F95" s="17">
        <v>2293.7</v>
      </c>
      <c r="G95" s="17">
        <f>SUM(D95-F95)</f>
        <v>-329.7999999999997</v>
      </c>
      <c r="H95" s="19">
        <f t="shared" si="9"/>
        <v>85.62148493700136</v>
      </c>
    </row>
    <row r="96" spans="1:8" ht="12.75">
      <c r="A96" s="25" t="s">
        <v>55</v>
      </c>
      <c r="B96" s="26" t="s">
        <v>47</v>
      </c>
      <c r="C96" s="18">
        <f>SUM(C97:C99)</f>
        <v>46984.3</v>
      </c>
      <c r="D96" s="18">
        <f>SUM(D97:D99)</f>
        <v>28054.4</v>
      </c>
      <c r="E96" s="18">
        <f t="shared" si="10"/>
        <v>59.71015849975417</v>
      </c>
      <c r="F96" s="18">
        <f>SUM(F97:F99)</f>
        <v>26599.5</v>
      </c>
      <c r="G96" s="18">
        <f>SUM(G97:G99)</f>
        <v>1454.9000000000021</v>
      </c>
      <c r="H96" s="18">
        <f t="shared" si="9"/>
        <v>105.46965168518206</v>
      </c>
    </row>
    <row r="97" spans="1:8" ht="12.75">
      <c r="A97" s="29" t="s">
        <v>56</v>
      </c>
      <c r="B97" s="30" t="s">
        <v>48</v>
      </c>
      <c r="C97" s="17">
        <v>44684.3</v>
      </c>
      <c r="D97" s="17">
        <v>26982.4</v>
      </c>
      <c r="E97" s="17">
        <f t="shared" si="10"/>
        <v>60.384519842539774</v>
      </c>
      <c r="F97" s="17">
        <v>25496.8</v>
      </c>
      <c r="G97" s="17">
        <f>SUM(D97-F97)</f>
        <v>1485.6000000000022</v>
      </c>
      <c r="H97" s="19">
        <f t="shared" si="9"/>
        <v>105.82661353581626</v>
      </c>
    </row>
    <row r="98" spans="1:8" ht="12.75">
      <c r="A98" s="29" t="s">
        <v>80</v>
      </c>
      <c r="B98" s="31" t="s">
        <v>76</v>
      </c>
      <c r="C98" s="17">
        <v>700</v>
      </c>
      <c r="D98" s="17">
        <v>401.5</v>
      </c>
      <c r="E98" s="17">
        <f t="shared" si="10"/>
        <v>57.35714285714286</v>
      </c>
      <c r="F98" s="17">
        <v>302.2</v>
      </c>
      <c r="G98" s="17">
        <f>SUM(D98-F98)</f>
        <v>99.30000000000001</v>
      </c>
      <c r="H98" s="19">
        <f t="shared" si="9"/>
        <v>132.8590337524818</v>
      </c>
    </row>
    <row r="99" spans="1:8" ht="15" customHeight="1">
      <c r="A99" s="29" t="s">
        <v>62</v>
      </c>
      <c r="B99" s="31">
        <v>1105</v>
      </c>
      <c r="C99" s="17">
        <v>1600</v>
      </c>
      <c r="D99" s="17">
        <v>670.5</v>
      </c>
      <c r="E99" s="17">
        <f t="shared" si="10"/>
        <v>41.90625</v>
      </c>
      <c r="F99" s="17">
        <v>800.5</v>
      </c>
      <c r="G99" s="17">
        <f>SUM(D99-F99)</f>
        <v>-130</v>
      </c>
      <c r="H99" s="19">
        <f t="shared" si="9"/>
        <v>83.76014990630856</v>
      </c>
    </row>
    <row r="100" spans="1:8" ht="34.5" customHeight="1">
      <c r="A100" s="25" t="s">
        <v>136</v>
      </c>
      <c r="B100" s="26" t="s">
        <v>57</v>
      </c>
      <c r="C100" s="18">
        <f>SUM(C101:C101)</f>
        <v>3947.6</v>
      </c>
      <c r="D100" s="18">
        <f>SUM(D101:D101)</f>
        <v>3358.3</v>
      </c>
      <c r="E100" s="18">
        <f t="shared" si="10"/>
        <v>85.07194244604317</v>
      </c>
      <c r="F100" s="18">
        <f>SUM(F101:F101)</f>
        <v>2868.5</v>
      </c>
      <c r="G100" s="18">
        <f>SUM(G101:G101)</f>
        <v>489.8000000000002</v>
      </c>
      <c r="H100" s="18">
        <f t="shared" si="9"/>
        <v>117.07512637266866</v>
      </c>
    </row>
    <row r="101" spans="1:8" ht="34.5" customHeight="1">
      <c r="A101" s="29" t="s">
        <v>137</v>
      </c>
      <c r="B101" s="30" t="s">
        <v>58</v>
      </c>
      <c r="C101" s="17">
        <v>3947.6</v>
      </c>
      <c r="D101" s="17">
        <v>3358.3</v>
      </c>
      <c r="E101" s="17">
        <f t="shared" si="10"/>
        <v>85.07194244604317</v>
      </c>
      <c r="F101" s="17">
        <v>2868.5</v>
      </c>
      <c r="G101" s="17">
        <f>SUM(D101-F101)</f>
        <v>489.8000000000002</v>
      </c>
      <c r="H101" s="19">
        <f t="shared" si="9"/>
        <v>117.07512637266866</v>
      </c>
    </row>
    <row r="102" spans="1:8" ht="12.75">
      <c r="A102" s="36" t="s">
        <v>49</v>
      </c>
      <c r="B102" s="8"/>
      <c r="C102" s="20">
        <f>SUM(C55+C64+C67+C70+C75+C80+C82+C88+C91+C96+C100)</f>
        <v>1227323.7000000004</v>
      </c>
      <c r="D102" s="20">
        <f>SUM(D55+D64+D67+D70+D75+D80+D82+D88+D91+D96+D100)</f>
        <v>519642.9</v>
      </c>
      <c r="E102" s="20">
        <f t="shared" si="10"/>
        <v>42.33951483215063</v>
      </c>
      <c r="F102" s="20">
        <f>SUM(F55+F64+F67+F70+F75+F80+F82+F88+F91+F96+F100)</f>
        <v>480834.2</v>
      </c>
      <c r="G102" s="20">
        <f>D102-F102</f>
        <v>38808.70000000001</v>
      </c>
      <c r="H102" s="20">
        <f t="shared" si="9"/>
        <v>108.07111890127617</v>
      </c>
    </row>
    <row r="103" spans="1:8" ht="25.5">
      <c r="A103" s="37" t="s">
        <v>59</v>
      </c>
      <c r="B103" s="9"/>
      <c r="C103" s="35">
        <v>-15790.8</v>
      </c>
      <c r="D103" s="35">
        <f>D53-D102</f>
        <v>15598.5</v>
      </c>
      <c r="E103" s="1"/>
      <c r="F103" s="35">
        <f>F53-F102</f>
        <v>-16081.900000000081</v>
      </c>
      <c r="G103" s="1"/>
      <c r="H103" s="1"/>
    </row>
    <row r="104" spans="1:8" ht="12.75">
      <c r="A104" s="10"/>
      <c r="B104" s="11"/>
      <c r="C104" s="12"/>
      <c r="D104" s="12"/>
      <c r="E104" s="12"/>
      <c r="F104" s="21"/>
      <c r="G104" s="12"/>
      <c r="H104" s="12"/>
    </row>
    <row r="105" spans="1:8" ht="12.75">
      <c r="A105" s="10"/>
      <c r="B105" s="11"/>
      <c r="C105" s="88"/>
      <c r="D105" s="88"/>
      <c r="E105" s="88"/>
      <c r="F105" s="88"/>
      <c r="G105" s="88"/>
      <c r="H105" s="88"/>
    </row>
    <row r="106" spans="1:8" ht="12.75">
      <c r="A106" s="13"/>
      <c r="B106" s="14"/>
      <c r="C106" s="13"/>
      <c r="D106" s="13"/>
      <c r="E106" s="13"/>
      <c r="F106" s="13"/>
      <c r="G106" s="13"/>
      <c r="H106" s="13"/>
    </row>
  </sheetData>
  <sheetProtection/>
  <mergeCells count="2">
    <mergeCell ref="A1:H1"/>
    <mergeCell ref="C105:H105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74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Бюджетный отдел</cp:lastModifiedBy>
  <cp:lastPrinted>2022-07-14T14:12:22Z</cp:lastPrinted>
  <dcterms:created xsi:type="dcterms:W3CDTF">2009-04-28T07:05:16Z</dcterms:created>
  <dcterms:modified xsi:type="dcterms:W3CDTF">2022-07-22T07:49:01Z</dcterms:modified>
  <cp:category/>
  <cp:version/>
  <cp:contentType/>
  <cp:contentStatus/>
</cp:coreProperties>
</file>